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375" windowHeight="11385" tabRatio="945" activeTab="0"/>
  </bookViews>
  <sheets>
    <sheet name="ф.1.3 Предлож_ТСО" sheetId="1" r:id="rId1"/>
    <sheet name="ф.2.4 Предлож_ТСО" sheetId="2" state="hidden" r:id="rId2"/>
    <sheet name="ПоказНадежн (Пп)" sheetId="3" r:id="rId3"/>
    <sheet name="ПоказТехприсоед (Птпр)" sheetId="4" r:id="rId4"/>
    <sheet name="ПоказКачества (Птсо)" sheetId="5" r:id="rId5"/>
    <sheet name="ф.2.1 ИндИнф (Ин)" sheetId="6" r:id="rId6"/>
    <sheet name="ф.2.2 ИндИспол (Ис)" sheetId="7" r:id="rId7"/>
    <sheet name="ф.2.3 ИндРезул. (Рс)" sheetId="8" r:id="rId8"/>
    <sheet name="ф.4.1" sheetId="9" r:id="rId9"/>
    <sheet name="ф.4.2 ОбобщПоказ (Коб)" sheetId="10" r:id="rId10"/>
  </sheets>
  <definedNames>
    <definedName name="_xlnm.Print_Area" localSheetId="5">'ф.2.1 ИндИнф (Ин)'!$B$1:$G$66</definedName>
    <definedName name="_xlnm.Print_Area" localSheetId="6">'ф.2.2 ИндИспол (Ис)'!$B$1:$G$50</definedName>
    <definedName name="_xlnm.Print_Area" localSheetId="7">'ф.2.3 ИндРезул. (Рс)'!$B$1:$G$64</definedName>
    <definedName name="_xlnm.Print_Area" localSheetId="8">'ф.4.1'!$A$1:$D$14</definedName>
  </definedNames>
  <calcPr fullCalcOnLoad="1"/>
</workbook>
</file>

<file path=xl/comments4.xml><?xml version="1.0" encoding="utf-8"?>
<comments xmlns="http://schemas.openxmlformats.org/spreadsheetml/2006/main">
  <authors>
    <author>lvpleo</author>
  </authors>
  <commentList>
    <comment ref="C27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размерность "десятки штук" !!!! без округления</t>
        </r>
      </text>
    </comment>
  </commentList>
</comments>
</file>

<file path=xl/sharedStrings.xml><?xml version="1.0" encoding="utf-8"?>
<sst xmlns="http://schemas.openxmlformats.org/spreadsheetml/2006/main" count="588" uniqueCount="293">
  <si>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</si>
  <si>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</si>
  <si>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Значение</t>
  </si>
  <si>
    <t>Ф/П*100
%</t>
  </si>
  <si>
    <t>Зависимость</t>
  </si>
  <si>
    <t>фактическое
(Ф)</t>
  </si>
  <si>
    <t>плановое
(П)</t>
  </si>
  <si>
    <t>Оценочный
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</si>
  <si>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</si>
  <si>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</si>
  <si>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</si>
  <si>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</si>
  <si>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</si>
  <si>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</si>
  <si>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</si>
  <si>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</si>
  <si>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</si>
  <si>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</si>
  <si>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</si>
  <si>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</si>
  <si>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</si>
  <si>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</si>
  <si>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</si>
  <si>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</si>
  <si>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(должность)</t>
  </si>
  <si>
    <t>(Ф.И.О.)</t>
  </si>
  <si>
    <t>(подпись)</t>
  </si>
  <si>
    <t xml:space="preserve"> ---</t>
  </si>
  <si>
    <t>прямая</t>
  </si>
  <si>
    <t>обратная</t>
  </si>
  <si>
    <t>План</t>
  </si>
  <si>
    <t>Факт</t>
  </si>
  <si>
    <t>2.1. Наличие единого телефонного номера для приема обращений потребителей услуг (наличие - 1, отсутствие - 0)
(для расчета п.2.1)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</si>
  <si>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
(для расчета п.2.3)</t>
  </si>
  <si>
    <t>Общее количество обращений в ТСО от потребителей услуг, шт.
(для расчета п.5.1)</t>
  </si>
  <si>
    <t>Количество обращений потребителей услуг за консультациями в ТСО по вопросам деятельности ТСО, шт.
(для расчета п.6.1)</t>
  </si>
  <si>
    <t>Общее количество обращений потребителей услуг, поступивших в ТСО, шт.
(для расчета п.6.1)</t>
  </si>
  <si>
    <t>Общее количество обращений потребителей услуг в ТСО, шт.
(для расчета п. 6.2)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</si>
  <si>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
(для расчета п. 6.2)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</si>
  <si>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</si>
  <si>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(наименование территориальной сетевой организации)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</si>
  <si>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
(для расчета п.2.2)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</si>
  <si>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
(для расчета п.5.1)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</si>
  <si>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</si>
  <si>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</si>
  <si>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</si>
  <si>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Количество структурных подразделений ТСО, осуществляющих взаимодействие с клиентами (потребителями услуг), шт.
(для расчета п.1.1)</t>
  </si>
  <si>
    <t>Общее количество структурных подразделений в ТСО, шт.
(для расчета п. 1.1)</t>
  </si>
  <si>
    <t>Расчет значения индикатора информативности (форма 2.1)</t>
  </si>
  <si>
    <t>Исходные данные для расчета:</t>
  </si>
  <si>
    <t>Расчет значения индикатора исполнительности (форма 2.2)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</si>
  <si>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</si>
  <si>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</si>
  <si>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</si>
  <si>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</si>
  <si>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</si>
  <si>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</si>
  <si>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</si>
  <si>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</si>
  <si>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</si>
  <si>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</si>
  <si>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(для расчета п.1.1)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</si>
  <si>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
(для расчета п.1.2)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</si>
  <si>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
(для расчета п.1.2.а)</t>
  </si>
  <si>
    <t>б) для остальных потребителей услуг, дней
(для расчета п.1.2.б)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</si>
  <si>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</si>
  <si>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
(для расчета п.1.3)</t>
  </si>
  <si>
    <t>Общее количество заключенных ТСО договоров с потребителями услуг (заявителями), кроме физических лиц, шт.
(для расчета п.1.3)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</si>
  <si>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</si>
  <si>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Общее количество поступивших в ТСО обращений потребителей услуг, шт.
(для расчета п.2.1)</t>
  </si>
  <si>
    <t>Количество обращений в ТСО потребителей услуг с указанием на ненадлежащее качество электрической энергии, поступающей из сети ТСО, шт.
(для расчета п.2.1)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</si>
  <si>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</si>
  <si>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
(для расчета п.3.2)</t>
  </si>
  <si>
    <t>Общее количество поступивших обращений в ТСО потребителей услуг, кроме физических лиц, шт.
(для расчета п.3.2)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</si>
  <si>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</si>
  <si>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Общее количество поступивших обращений в ТСО потребителей услуг, шт.
(для расчета п.4.1)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</si>
  <si>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
(для расчета п.4.1)</t>
  </si>
  <si>
    <t>Форма 2.3 - Расчет значения индикатора результативности обратной связи</t>
  </si>
  <si>
    <t>Расчет значения индикатора результативности обратной связи (форма 2.3)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</si>
  <si>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</si>
  <si>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</si>
  <si>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</si>
  <si>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</si>
  <si>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</si>
  <si>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</si>
  <si>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</si>
  <si>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</si>
  <si>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</si>
  <si>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</si>
  <si>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</si>
  <si>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</si>
  <si>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</si>
  <si>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</si>
  <si>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</si>
  <si>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шт.
(для расчета п.2.1)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</si>
  <si>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</si>
  <si>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
(для расчета п.1)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</si>
  <si>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</si>
  <si>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</si>
  <si>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</si>
  <si>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</si>
  <si>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Количество реализованных изменений в деятельности организации, направленных на повышение качества обслуживания потребителей услуг, шт.
(для расчета п.2.6)</t>
  </si>
  <si>
    <t>Средняя продолжительность времени принятия мер по результатам обращения потребителя услуг, дней
(для расчета п.3.1)</t>
  </si>
  <si>
    <t>3.2.а Письменных опросов, шт. на 1000 потребителей услуг
(для расчета п.3.2.а)</t>
  </si>
  <si>
    <t>3.2.б Электронной связи через сеть Интернет, шт. на 1000 потребителей услуг
(для расчета п.3.2.б)</t>
  </si>
  <si>
    <t>3.2.в* Системы автоинформирования, шт. на 1000 потребителей услуг
(для расчета п.3.2.в)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</si>
  <si>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
(для расчета п.5.1)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</si>
  <si>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</si>
  <si>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</si>
  <si>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</si>
  <si>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</si>
  <si>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________________________________</t>
  </si>
  <si>
    <t>* В том числе на основе базы актов расследования технологических нарушений за соответствующий месяц;</t>
  </si>
  <si>
    <t>№**</t>
  </si>
  <si>
    <t>**  месяцы года</t>
  </si>
  <si>
    <t>Суммарная продолжительность прекращения передачи электрической энергии, час (Тпр)</t>
  </si>
  <si>
    <t>Показатель средней продолжительности прекращения передачи электрической энергии (Пп)</t>
  </si>
  <si>
    <t>№
п/п</t>
  </si>
  <si>
    <t>Наименование</t>
  </si>
  <si>
    <t>Пзаяв_тпр</t>
  </si>
  <si>
    <t>Значение, шт.</t>
  </si>
  <si>
    <t>Пнс_тпр</t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</si>
  <si>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</si>
  <si>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</si>
  <si>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сети,  Птпр</t>
  </si>
  <si>
    <t>Птпр</t>
  </si>
  <si>
    <t>Наименование
показателя</t>
  </si>
  <si>
    <t>Мероприятия, направленные на улучшение показателя**</t>
  </si>
  <si>
    <t>Описание
(обоснование)</t>
  </si>
  <si>
    <t>Значение показателя на:</t>
  </si>
  <si>
    <t>2012г</t>
  </si>
  <si>
    <t>2013г</t>
  </si>
  <si>
    <t>2014г</t>
  </si>
  <si>
    <t>2015г</t>
  </si>
  <si>
    <t>2016г</t>
  </si>
  <si>
    <t>Показатель средней продолжительности прекращений передачи электрической энергии (Пп)</t>
  </si>
  <si>
    <t>__________________________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</si>
  <si>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</si>
  <si>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Показатель уровня качества обслуживания потребителей услуг (Птсо)</t>
  </si>
  <si>
    <t>Птсо</t>
  </si>
  <si>
    <t>Показатель уровня качества обслуживания потребителей услуг территориальными сетевыми организациями (Птсо) ***</t>
  </si>
  <si>
    <t>Показатель уровня качества осуществляемого технологического присоединения (Птпр) ***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</si>
  <si>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</si>
  <si>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</si>
  <si>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7. Итого по индикатору 
информативности (Ин)</t>
  </si>
  <si>
    <t>5. Итого по индикатору 
исполнительности (Ис)</t>
  </si>
  <si>
    <t>6. Итого по индикатору результативности обратной связи (Рс)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</si>
  <si>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</si>
  <si>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</si>
  <si>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</si>
  <si>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</si>
  <si>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</si>
  <si>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</si>
  <si>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</si>
  <si>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№</t>
  </si>
  <si>
    <t>№ формулы
методических указаний</t>
  </si>
  <si>
    <t>Показатель уровня качества осуществляемого технологического присоединения, Птпр</t>
  </si>
  <si>
    <t>Показатель уровня качества обслуживания потребителей услуг территориальными сетевыми организациями, Птсо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</si>
  <si>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</si>
  <si>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</si>
  <si>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(1)</t>
  </si>
  <si>
    <t>(2.1)</t>
  </si>
  <si>
    <t>(3.2)</t>
  </si>
  <si>
    <t xml:space="preserve">пп. 5.1 Методических указаний </t>
  </si>
  <si>
    <t>Форма 4.1 - Показатели уровня надежности и качества оказываемых услуг электросетевыми организациями</t>
  </si>
  <si>
    <t>К =</t>
  </si>
  <si>
    <t>Оценка достижения показателя уровня качества оказываемых услуг, Ккач2 (для ТСО)</t>
  </si>
  <si>
    <t>Оценка достижения показателя уровня качества оказываемых услуг, Ккач1 (для ТСО) технологические присоединения</t>
  </si>
  <si>
    <t>№ формулы
Методических указаний</t>
  </si>
  <si>
    <t>пп. 5.1</t>
  </si>
  <si>
    <t>_____________________</t>
  </si>
  <si>
    <t xml:space="preserve"> ___</t>
  </si>
  <si>
    <t>р=</t>
  </si>
  <si>
    <t>п.1.1</t>
  </si>
  <si>
    <t>п.1.2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</si>
  <si>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</si>
  <si>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п.2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</si>
  <si>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</si>
  <si>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п.3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</si>
  <si>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
(для расчета п.3)</t>
  </si>
  <si>
    <t>п.4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</si>
  <si>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
(для расчета п.4)</t>
  </si>
  <si>
    <t>п.5.1</t>
  </si>
  <si>
    <t>п.6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</si>
  <si>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</si>
  <si>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п.1</t>
  </si>
  <si>
    <t>Соблюдение сроков по процедурам взаимодействия с потребителями услуг (заявителями) - всего, в том числе:</t>
  </si>
  <si>
    <t>п.1.3</t>
  </si>
  <si>
    <t>п.2.1</t>
  </si>
  <si>
    <t>п.3.1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</si>
  <si>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
(для расчета п.3.1)</t>
  </si>
  <si>
    <t>п.3.2</t>
  </si>
  <si>
    <t>п.4.1</t>
  </si>
  <si>
    <t>______________________</t>
  </si>
  <si>
    <t>п.2.2</t>
  </si>
  <si>
    <t>п.2.3</t>
  </si>
  <si>
    <t>п.2.4</t>
  </si>
  <si>
    <t>п.2.6</t>
  </si>
  <si>
    <t>п.2.5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</si>
  <si>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</si>
  <si>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п.5.2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</si>
  <si>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
(для расчета п.1.2.б)</t>
  </si>
  <si>
    <t>п.6.1</t>
  </si>
  <si>
    <t>п.6.2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</si>
  <si>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</si>
  <si>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</si>
  <si>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</si>
  <si>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</si>
  <si>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</si>
  <si>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</si>
  <si>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</si>
  <si>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</si>
  <si>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</si>
  <si>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</si>
  <si>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</si>
  <si>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</si>
  <si>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</si>
  <si>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</si>
  <si>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</si>
  <si>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</si>
  <si>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</si>
  <si>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</si>
  <si>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</si>
  <si>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</si>
  <si>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</si>
  <si>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</si>
  <si>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</si>
  <si>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</si>
  <si>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</si>
  <si>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</si>
  <si>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</si>
  <si>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</si>
  <si>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</si>
  <si>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t>(наименование терриоторальной сетевой организации)</t>
  </si>
  <si>
    <t>Форма 1.2 - Расчет показателя средней продолжительности прекращения передачи электрической энергии</t>
  </si>
  <si>
    <t>Форма 4.2 - Расчет обобщенного показателя уровня надежности и качества оказываемых услуг</t>
  </si>
  <si>
    <t>2017г</t>
  </si>
  <si>
    <t>2018г</t>
  </si>
  <si>
    <t>2019г</t>
  </si>
  <si>
    <t>*** В редакции приказа Минэнерго России от 14.10.2013  № 718</t>
  </si>
  <si>
    <t>Форма 1.1 - Журнал учета текущей информации о прекращении передачи электрической энергии для потребителей услуг электросетевой организации за 2015 год</t>
  </si>
  <si>
    <t>Максимальное за расчетный период 2015г число точек присоединения (Nтп)</t>
  </si>
  <si>
    <t>Форма 3.1 - Отчетные данные для расчета значения показателя качества рассмотрения заявок на технологическое присоединение к сети, в период  2015г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</si>
  <si>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 2015г</t>
  </si>
  <si>
    <r>
      <t>max (1, Nзаяв_тпр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</si>
  <si>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max (1, Nсд_тпр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</si>
  <si>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2015г</t>
  </si>
  <si>
    <r>
      <t xml:space="preserve">Общее число заявок на технологическое присоединение к сети, поданных заявителями в соответствующий расчетный период, в </t>
    </r>
    <r>
      <rPr>
        <b/>
        <u val="single"/>
        <sz val="8"/>
        <rFont val="Arial"/>
        <family val="2"/>
      </rPr>
      <t>десятках шт.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без округления</t>
    </r>
    <r>
      <rPr>
        <sz val="8"/>
        <rFont val="Arial"/>
        <family val="0"/>
      </rPr>
      <t xml:space="preserve"> (Nочз_тпр)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</si>
  <si>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(Nзаяв_тпр)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</si>
  <si>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</si>
  <si>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(Nсд_тпр)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</si>
  <si>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</si>
  <si>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(Nн_тпр)</t>
    </r>
  </si>
  <si>
    <t>(4)</t>
  </si>
  <si>
    <t>Проверка Пппл на равенство нулю</t>
  </si>
  <si>
    <t>Проверка Пп на равенство нулю</t>
  </si>
  <si>
    <t>** Информация предоставляется справочно</t>
  </si>
  <si>
    <r>
      <t>Плановое значение показателя Пп, Пп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</si>
  <si>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Птсо, Птсо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</si>
  <si>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Птпр, Птпр</t>
    </r>
    <r>
      <rPr>
        <vertAlign val="superscript"/>
        <sz val="8"/>
        <rFont val="Arial"/>
        <family val="2"/>
      </rPr>
      <t>пл</t>
    </r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</si>
  <si>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</si>
  <si>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</si>
  <si>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3. Коэффициент значимости показателя уровня качества оказываемых услуг, β1</t>
  </si>
  <si>
    <t>4. Коэффициент значимости показателя уровня качества оказываемых услуг, β2</t>
  </si>
  <si>
    <t>5. Оценка достижения показателя уровня надежности оказываемых услуг, Кнад</t>
  </si>
  <si>
    <t>6. Оценка достижения показателя уровня качества оказываемых услуг, Ккач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</si>
  <si>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</si>
  <si>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</si>
  <si>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</si>
  <si>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*  Плановые значения показателей надежности и качества на 2015 год заполняются на основании решения РСТ Нижегородской области</t>
  </si>
  <si>
    <t>а) количество регламентов оказания услуг и рассмотрения обращений заявителей и потребителей услуг, шт.
(для расчета п. 1.2.а)</t>
  </si>
  <si>
    <t>в) Количество должностных инструкций сотрудников, обслуживающих заявителей и потребителей услуг, шт.
(для расчета п.1.2.в)</t>
  </si>
  <si>
    <t>г) Количество утвержденных территориальной сетевой организацией в установленном порядке форм отчетности о работе с заявителями и потребителями услуг, шт.
(для расчет п.1.2.г)</t>
  </si>
  <si>
    <t xml:space="preserve">Общее количество обращений потребителей услуг, поступивших в ТСО, шт.
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</si>
  <si>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шт.
(для расчета п.2.2)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</si>
  <si>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мероприятий, указанных в п.2.2 настоящей формы, шт.
(для расчета п.2.3)</t>
  </si>
  <si>
    <t>Количество обращений потребителей услуг с указанием на ненадлежащее качество услуг ТСО, поступивших в соответствующий контролирующий орган исполнительной власти, шт.
(для расчета п.2.4)</t>
  </si>
  <si>
    <t>Количество отзывов и предложений по вопросам деятельности ТСО, поступивших через обратную связь, шт.
(для расчета п.2.5)</t>
  </si>
  <si>
    <t>Количество обращений потребителей услуг льготных категорий с указанием на неудовлетворенность качества их обслуживания, шт. на 1000 потребителей услуг
(для расчета п.4.1)</t>
  </si>
  <si>
    <t>Доля потребителей услуг, получивших возмещение убытков, возникших в результате неисполнения (ненадлежащего исполнения) ТСО своих обязательств, шт.
(для расчета п.5.2)</t>
  </si>
  <si>
    <t>Общее количество потребителей, в пользу которых были вынесены судебные решения о возмещении убытков или возмещение убытков было произведено во внесудебном порядке, шт.
(для расчета п.5.2)</t>
  </si>
  <si>
    <t xml:space="preserve"> ООО "Профит"</t>
  </si>
  <si>
    <t>ООО  "Профит"</t>
  </si>
  <si>
    <t xml:space="preserve">Директор </t>
  </si>
  <si>
    <t>Б.В.Удалов</t>
  </si>
  <si>
    <t>Директор</t>
  </si>
  <si>
    <t>ООО "Профит"</t>
  </si>
  <si>
    <t>Аварийное отключение выключателя 6 кВ</t>
  </si>
  <si>
    <t>Повреждение на линии  0,4 кВ</t>
  </si>
  <si>
    <t>Б.В. Удалов</t>
  </si>
  <si>
    <t xml:space="preserve">ООО  "Профит" </t>
  </si>
  <si>
    <t xml:space="preserve">ООО "Профит" </t>
  </si>
  <si>
    <t>Б.В, Удалов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</si>
</sst>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000"/>
    <numFmt numFmtId="169" formatCode="#,##0.0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FFE7"/>
        <bgColor indexed="64"/>
      </patternFill>
    </fill>
    <fill>
      <patternFill patternType="solid">
        <fgColor rgb="FFFEFFD5"/>
        <bgColor indexed="64"/>
      </patternFill>
    </fill>
    <fill>
      <patternFill patternType="solid">
        <fgColor rgb="FFFCFFD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1" fontId="0" fillId="33" borderId="10" xfId="0" applyNumberFormat="1" applyFill="1" applyBorder="1" applyAlignment="1" applyProtection="1">
      <alignment horizontal="right" vertical="center" wrapText="1"/>
      <protection/>
    </xf>
    <xf numFmtId="165" fontId="0" fillId="33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top" wrapText="1"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3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3" fontId="0" fillId="34" borderId="0" xfId="0" applyNumberForma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34" borderId="0" xfId="0" applyFill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/>
    </xf>
    <xf numFmtId="169" fontId="0" fillId="34" borderId="10" xfId="0" applyNumberForma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168" fontId="0" fillId="35" borderId="10" xfId="0" applyNumberForma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right" vertical="center" wrapText="1"/>
      <protection/>
    </xf>
    <xf numFmtId="166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6" fontId="3" fillId="35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 vertical="center" wrapText="1"/>
    </xf>
    <xf numFmtId="0" fontId="0" fillId="0" borderId="0" xfId="0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vertical="top" wrapText="1"/>
      <protection/>
    </xf>
    <xf numFmtId="168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3" fillId="36" borderId="0" xfId="0" applyFont="1" applyFill="1" applyAlignment="1" applyProtection="1">
      <alignment horizontal="center" vertical="top" wrapText="1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0" fillId="36" borderId="0" xfId="0" applyFont="1" applyFill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20"/>
  <sheetViews>
    <sheetView tabSelected="1" zoomScalePageLayoutView="0" workbookViewId="0" topLeftCell="A1">
      <selection activeCell="J5" sqref="J5"/>
    </sheetView>
  </sheetViews>
  <sheetFormatPr defaultColWidth="9.33203125" defaultRowHeight="11.25"/>
  <cols>
    <col min="1" max="1" width="34" style="36" customWidth="1"/>
    <col min="2" max="2" width="18.66015625" style="36" customWidth="1"/>
    <col min="3" max="3" width="14.66015625" style="36" customWidth="1"/>
    <col min="4" max="4" width="10.66015625" style="36" customWidth="1"/>
    <col min="5" max="5" width="10.33203125" style="36" customWidth="1"/>
    <col min="6" max="6" width="11.16015625" style="36" customWidth="1"/>
    <col min="7" max="7" width="9.66015625" style="36" customWidth="1"/>
    <col min="8" max="8" width="10.33203125" style="36" customWidth="1"/>
    <col min="9" max="16384" width="9.33203125" style="36" customWidth="1"/>
  </cols>
  <sheetData>
    <row r="1" ht="13.5" customHeight="1"/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8" ht="42.75" customHeight="1">
      <c r="A3" s="117" t="s">
        <v>137</v>
      </c>
      <c r="B3" s="117"/>
      <c r="C3" s="117"/>
      <c r="D3" s="117"/>
      <c r="E3" s="117"/>
      <c r="F3" s="117"/>
      <c r="G3" s="117"/>
      <c r="H3" s="117"/>
    </row>
    <row r="4" spans="1:8" ht="15" customHeight="1">
      <c r="A4" s="120" t="s">
        <v>281</v>
      </c>
      <c r="B4" s="120"/>
      <c r="C4" s="120"/>
      <c r="D4" s="120"/>
      <c r="E4" s="120"/>
      <c r="F4" s="120"/>
      <c r="G4" s="120"/>
      <c r="H4" s="120"/>
    </row>
    <row r="5" spans="1:8" ht="9" customHeight="1">
      <c r="A5" s="116" t="s">
        <v>40</v>
      </c>
      <c r="B5" s="116"/>
      <c r="C5" s="116"/>
      <c r="D5" s="116"/>
      <c r="E5" s="116"/>
      <c r="F5" s="116"/>
      <c r="G5" s="116"/>
      <c r="H5" s="116"/>
    </row>
    <row r="6" spans="1:8" ht="11.25">
      <c r="A6" s="79"/>
      <c r="B6" s="79"/>
      <c r="C6" s="79"/>
      <c r="D6" s="79"/>
      <c r="E6" s="79"/>
      <c r="F6" s="79"/>
      <c r="G6" s="79"/>
      <c r="H6" s="79"/>
    </row>
    <row r="7" spans="1:8" s="38" customFormat="1" ht="18.75" customHeight="1">
      <c r="A7" s="124" t="s">
        <v>126</v>
      </c>
      <c r="B7" s="124" t="s">
        <v>127</v>
      </c>
      <c r="C7" s="124" t="s">
        <v>128</v>
      </c>
      <c r="D7" s="121" t="s">
        <v>129</v>
      </c>
      <c r="E7" s="122"/>
      <c r="F7" s="122"/>
      <c r="G7" s="122"/>
      <c r="H7" s="123"/>
    </row>
    <row r="8" spans="1:8" ht="29.25" customHeight="1">
      <c r="A8" s="125"/>
      <c r="B8" s="125"/>
      <c r="C8" s="125"/>
      <c r="D8" s="80" t="s">
        <v>133</v>
      </c>
      <c r="E8" s="80" t="s">
        <v>134</v>
      </c>
      <c r="F8" s="80" t="s">
        <v>236</v>
      </c>
      <c r="G8" s="80" t="s">
        <v>237</v>
      </c>
      <c r="H8" s="80" t="s">
        <v>238</v>
      </c>
    </row>
    <row r="9" spans="1:8" ht="52.5" customHeight="1">
      <c r="A9" s="81" t="s">
        <v>135</v>
      </c>
      <c r="B9" s="81"/>
      <c r="C9" s="81"/>
      <c r="D9" s="78">
        <v>0.0075</v>
      </c>
      <c r="E9" s="81"/>
      <c r="F9" s="81"/>
      <c r="G9" s="81"/>
      <c r="H9" s="81"/>
    </row>
    <row r="10" spans="1:8" ht="55.5" customHeight="1">
      <c r="A10" s="81" t="s">
        <v>141</v>
      </c>
      <c r="B10" s="81"/>
      <c r="C10" s="81"/>
      <c r="D10" s="78">
        <v>1</v>
      </c>
      <c r="E10" s="81"/>
      <c r="F10" s="81"/>
      <c r="G10" s="81"/>
      <c r="H10" s="81"/>
    </row>
    <row r="11" spans="1:8" ht="56.25" customHeight="1">
      <c r="A11" s="81" t="s">
        <v>140</v>
      </c>
      <c r="B11" s="81"/>
      <c r="C11" s="81"/>
      <c r="D11" s="78">
        <v>0.8975</v>
      </c>
      <c r="E11" s="81"/>
      <c r="F11" s="81"/>
      <c r="G11" s="81"/>
      <c r="H11" s="81"/>
    </row>
    <row r="12" spans="1:8" ht="11.25">
      <c r="A12" s="79"/>
      <c r="B12" s="79"/>
      <c r="C12" s="79"/>
      <c r="D12" s="79"/>
      <c r="E12" s="79"/>
      <c r="F12" s="79"/>
      <c r="G12" s="79"/>
      <c r="H12" s="79"/>
    </row>
    <row r="13" spans="1:8" ht="24.75" customHeight="1">
      <c r="A13" s="118" t="s">
        <v>269</v>
      </c>
      <c r="B13" s="119"/>
      <c r="C13" s="119"/>
      <c r="D13" s="119"/>
      <c r="E13" s="119"/>
      <c r="F13" s="119"/>
      <c r="G13" s="119"/>
      <c r="H13" s="119"/>
    </row>
    <row r="14" spans="1:8" ht="15" customHeight="1">
      <c r="A14" s="118" t="s">
        <v>256</v>
      </c>
      <c r="B14" s="119"/>
      <c r="C14" s="119"/>
      <c r="D14" s="119"/>
      <c r="E14" s="119"/>
      <c r="F14" s="119"/>
      <c r="G14" s="119"/>
      <c r="H14" s="119"/>
    </row>
    <row r="15" spans="1:8" ht="17.25" customHeight="1">
      <c r="A15" s="118" t="s">
        <v>239</v>
      </c>
      <c r="B15" s="119"/>
      <c r="C15" s="119"/>
      <c r="D15" s="119"/>
      <c r="E15" s="119"/>
      <c r="F15" s="119"/>
      <c r="G15" s="119"/>
      <c r="H15" s="119"/>
    </row>
    <row r="16" spans="1:8" ht="11.25">
      <c r="A16" s="82"/>
      <c r="B16" s="82"/>
      <c r="C16" s="82"/>
      <c r="D16" s="82"/>
      <c r="E16" s="82"/>
      <c r="F16" s="82"/>
      <c r="G16" s="82"/>
      <c r="H16" s="82"/>
    </row>
    <row r="17" spans="1:8" ht="11.25">
      <c r="A17" s="79"/>
      <c r="B17" s="79"/>
      <c r="C17" s="79"/>
      <c r="D17" s="79"/>
      <c r="E17" s="79"/>
      <c r="F17" s="79"/>
      <c r="G17" s="79"/>
      <c r="H17" s="79"/>
    </row>
    <row r="18" spans="1:8" s="38" customFormat="1" ht="17.25" customHeight="1">
      <c r="A18" s="120" t="s">
        <v>283</v>
      </c>
      <c r="B18" s="120"/>
      <c r="C18" s="120" t="s">
        <v>284</v>
      </c>
      <c r="D18" s="120"/>
      <c r="E18" s="120"/>
      <c r="F18" s="117" t="s">
        <v>136</v>
      </c>
      <c r="G18" s="117"/>
      <c r="H18" s="117"/>
    </row>
    <row r="19" spans="1:8" s="77" customFormat="1" ht="12" customHeight="1">
      <c r="A19" s="116" t="s">
        <v>24</v>
      </c>
      <c r="B19" s="116"/>
      <c r="C19" s="116" t="s">
        <v>25</v>
      </c>
      <c r="D19" s="116"/>
      <c r="E19" s="116"/>
      <c r="F19" s="116" t="s">
        <v>26</v>
      </c>
      <c r="G19" s="116"/>
      <c r="H19" s="116"/>
    </row>
    <row r="20" spans="1:8" ht="11.25">
      <c r="A20" s="79"/>
      <c r="B20" s="79"/>
      <c r="C20" s="79"/>
      <c r="D20" s="79"/>
      <c r="E20" s="79"/>
      <c r="F20" s="79"/>
      <c r="G20" s="79"/>
      <c r="H20" s="79"/>
    </row>
  </sheetData>
  <sheetProtection password="CC68" sheet="1" objects="1" scenarios="1"/>
  <mergeCells count="16">
    <mergeCell ref="A19:B19"/>
    <mergeCell ref="C19:E19"/>
    <mergeCell ref="F19:H19"/>
    <mergeCell ref="A3:H3"/>
    <mergeCell ref="A15:H15"/>
    <mergeCell ref="A13:H13"/>
    <mergeCell ref="A14:H14"/>
    <mergeCell ref="A18:B18"/>
    <mergeCell ref="C18:E18"/>
    <mergeCell ref="F18:H18"/>
    <mergeCell ref="A4:H4"/>
    <mergeCell ref="A5:H5"/>
    <mergeCell ref="D7:H7"/>
    <mergeCell ref="A7:A8"/>
    <mergeCell ref="B7:B8"/>
    <mergeCell ref="C7:C8"/>
  </mergeCells>
  <printOptions horizontalCentered="1"/>
  <pageMargins left="0.58" right="0.16" top="0.24" bottom="0.26" header="0.1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C21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63.66015625" style="36" customWidth="1"/>
    <col min="2" max="2" width="22.83203125" style="36" customWidth="1"/>
    <col min="3" max="3" width="22.33203125" style="36" customWidth="1"/>
    <col min="4" max="16384" width="9.33203125" style="36" customWidth="1"/>
  </cols>
  <sheetData>
    <row r="1" ht="22.5" customHeight="1"/>
    <row r="2" spans="1:3" ht="15.75" customHeight="1">
      <c r="A2" s="180" t="s">
        <v>235</v>
      </c>
      <c r="B2" s="180"/>
      <c r="C2" s="180"/>
    </row>
    <row r="3" spans="1:3" ht="6.75" customHeight="1">
      <c r="A3" s="38"/>
      <c r="B3" s="38"/>
      <c r="C3" s="38"/>
    </row>
    <row r="4" spans="1:3" ht="12.75" customHeight="1">
      <c r="A4" s="120" t="s">
        <v>282</v>
      </c>
      <c r="B4" s="120"/>
      <c r="C4" s="120"/>
    </row>
    <row r="5" spans="1:3" ht="13.5" customHeight="1">
      <c r="A5" s="181" t="s">
        <v>40</v>
      </c>
      <c r="B5" s="181"/>
      <c r="C5" s="181"/>
    </row>
    <row r="7" spans="1:3" s="38" customFormat="1" ht="50.25" customHeight="1">
      <c r="A7" s="114" t="s">
        <v>118</v>
      </c>
      <c r="B7" s="114" t="s">
        <v>168</v>
      </c>
      <c r="C7" s="114" t="s">
        <v>2</v>
      </c>
    </row>
    <row r="8" spans="1:3" ht="37.5" customHeight="1">
      <c r="A8" s="115" t="s">
        <v>260</v>
      </c>
      <c r="B8" s="114"/>
      <c r="C8" s="114">
        <v>0.65</v>
      </c>
    </row>
    <row r="9" spans="1:3" ht="30.75" customHeight="1">
      <c r="A9" s="115" t="s">
        <v>261</v>
      </c>
      <c r="B9" s="114"/>
      <c r="C9" s="114" t="s">
        <v>171</v>
      </c>
    </row>
    <row r="10" spans="1:3" ht="30.75" customHeight="1">
      <c r="A10" s="115" t="s">
        <v>262</v>
      </c>
      <c r="B10" s="114"/>
      <c r="C10" s="114">
        <v>0.25</v>
      </c>
    </row>
    <row r="11" spans="1:3" ht="33.75" customHeight="1">
      <c r="A11" s="115" t="s">
        <v>263</v>
      </c>
      <c r="B11" s="114"/>
      <c r="C11" s="114">
        <v>0.1</v>
      </c>
    </row>
    <row r="12" spans="1:3" ht="32.25" customHeight="1">
      <c r="A12" s="115" t="s">
        <v>264</v>
      </c>
      <c r="B12" s="114" t="s">
        <v>169</v>
      </c>
      <c r="C12" s="114">
        <f>'ф.4.1'!D11</f>
        <v>0</v>
      </c>
    </row>
    <row r="13" spans="1:3" ht="31.5" customHeight="1">
      <c r="A13" s="115" t="s">
        <v>265</v>
      </c>
      <c r="B13" s="114" t="s">
        <v>169</v>
      </c>
      <c r="C13" s="114" t="s">
        <v>171</v>
      </c>
    </row>
    <row r="14" spans="1:3" ht="36" customHeight="1">
      <c r="A14" s="115" t="s">
        <v>266</v>
      </c>
      <c r="B14" s="114" t="s">
        <v>169</v>
      </c>
      <c r="C14" s="114">
        <f>'ф.4.1'!D13</f>
        <v>0</v>
      </c>
    </row>
    <row r="15" spans="1:3" ht="32.25" customHeight="1">
      <c r="A15" s="115" t="s">
        <v>267</v>
      </c>
      <c r="B15" s="114" t="s">
        <v>169</v>
      </c>
      <c r="C15" s="114">
        <f>'ф.4.1'!D14</f>
        <v>0</v>
      </c>
    </row>
    <row r="16" spans="1:3" ht="33.75" customHeight="1">
      <c r="A16" s="115" t="s">
        <v>268</v>
      </c>
      <c r="B16" s="114" t="s">
        <v>169</v>
      </c>
      <c r="C16" s="114">
        <f>C8*C12+C10*C14+C11*C15</f>
        <v>0</v>
      </c>
    </row>
    <row r="20" spans="1:3" s="74" customFormat="1" ht="14.25" customHeight="1">
      <c r="A20" s="76" t="s">
        <v>285</v>
      </c>
      <c r="B20" s="76" t="s">
        <v>284</v>
      </c>
      <c r="C20" s="74" t="s">
        <v>170</v>
      </c>
    </row>
    <row r="21" spans="1:3" s="75" customFormat="1" ht="9.75">
      <c r="A21" s="75" t="s">
        <v>24</v>
      </c>
      <c r="B21" s="75" t="s">
        <v>25</v>
      </c>
      <c r="C21" s="75" t="s">
        <v>26</v>
      </c>
    </row>
  </sheetData>
  <sheetProtection password="CC68" sheet="1" objects="1" scenarios="1"/>
  <mergeCells count="3">
    <mergeCell ref="A2:C2"/>
    <mergeCell ref="A4:C4"/>
    <mergeCell ref="A5:C5"/>
  </mergeCells>
  <printOptions horizontalCentered="1"/>
  <pageMargins left="0.7874015748031497" right="0.16" top="0.23" bottom="0.24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9" customWidth="1"/>
    <col min="2" max="2" width="13.66015625" style="9" customWidth="1"/>
    <col min="3" max="3" width="11.33203125" style="9" customWidth="1"/>
    <col min="4" max="4" width="12.33203125" style="9" customWidth="1"/>
    <col min="5" max="5" width="11.33203125" style="9" customWidth="1"/>
    <col min="6" max="6" width="12.66015625" style="9" customWidth="1"/>
    <col min="7" max="16384" width="9.33203125" style="9" customWidth="1"/>
  </cols>
  <sheetData>
    <row r="2" spans="1:6" ht="44.25" customHeight="1">
      <c r="A2" s="129" t="s">
        <v>151</v>
      </c>
      <c r="B2" s="129"/>
      <c r="C2" s="129"/>
      <c r="D2" s="129"/>
      <c r="E2" s="129"/>
      <c r="F2" s="129"/>
    </row>
    <row r="4" spans="1:6" ht="11.25">
      <c r="A4" s="131" t="s">
        <v>152</v>
      </c>
      <c r="B4" s="131"/>
      <c r="C4" s="131"/>
      <c r="D4" s="131"/>
      <c r="E4" s="131"/>
      <c r="F4" s="131"/>
    </row>
    <row r="5" spans="1:6" ht="11.25">
      <c r="A5" s="130" t="s">
        <v>40</v>
      </c>
      <c r="B5" s="130"/>
      <c r="C5" s="130"/>
      <c r="D5" s="130"/>
      <c r="E5" s="130"/>
      <c r="F5" s="130"/>
    </row>
    <row r="6" spans="5:6" ht="11.25">
      <c r="E6" s="16" t="s">
        <v>172</v>
      </c>
      <c r="F6" s="15">
        <v>0.015</v>
      </c>
    </row>
    <row r="7" spans="1:6" s="10" customFormat="1" ht="21.75" customHeight="1">
      <c r="A7" s="17" t="s">
        <v>142</v>
      </c>
      <c r="B7" s="132" t="s">
        <v>129</v>
      </c>
      <c r="C7" s="133"/>
      <c r="D7" s="133"/>
      <c r="E7" s="133"/>
      <c r="F7" s="134"/>
    </row>
    <row r="8" spans="1:6" s="10" customFormat="1" ht="38.25" customHeight="1">
      <c r="A8" s="18" t="s">
        <v>143</v>
      </c>
      <c r="B8" s="17" t="s">
        <v>130</v>
      </c>
      <c r="C8" s="17" t="s">
        <v>131</v>
      </c>
      <c r="D8" s="17" t="s">
        <v>132</v>
      </c>
      <c r="E8" s="17" t="s">
        <v>133</v>
      </c>
      <c r="F8" s="17" t="s">
        <v>134</v>
      </c>
    </row>
    <row r="9" spans="1:6" ht="11.25">
      <c r="A9" s="19" t="s">
        <v>204</v>
      </c>
      <c r="B9" s="23">
        <f>'ф.2.1 ИндИнф (Ин)'!G62</f>
        <v>2.1666666666666665</v>
      </c>
      <c r="C9" s="22"/>
      <c r="D9" s="22"/>
      <c r="E9" s="22"/>
      <c r="F9" s="22"/>
    </row>
    <row r="10" spans="1:6" ht="11.25">
      <c r="A10" s="19" t="s">
        <v>205</v>
      </c>
      <c r="B10" s="23">
        <f>'ф.2.1 ИндИнф (Ин)'!D36</f>
        <v>25</v>
      </c>
      <c r="C10" s="23">
        <f>B10*(1-$F$6)</f>
        <v>24.625</v>
      </c>
      <c r="D10" s="23">
        <f>C10*(1-$F$6)</f>
        <v>24.255625</v>
      </c>
      <c r="E10" s="22" t="s">
        <v>27</v>
      </c>
      <c r="F10" s="22" t="s">
        <v>27</v>
      </c>
    </row>
    <row r="11" spans="1:6" ht="11.25">
      <c r="A11" s="19" t="s">
        <v>206</v>
      </c>
      <c r="B11" s="23">
        <f>'ф.2.1 ИндИнф (Ин)'!D39</f>
        <v>1</v>
      </c>
      <c r="C11" s="23">
        <f>B11*(1-$F$6)</f>
        <v>0.985</v>
      </c>
      <c r="D11" s="23">
        <f>C11*(1-$F$6)</f>
        <v>0.970225</v>
      </c>
      <c r="E11" s="22" t="s">
        <v>27</v>
      </c>
      <c r="F11" s="22" t="s">
        <v>27</v>
      </c>
    </row>
    <row r="12" spans="1:6" ht="11.25">
      <c r="A12" s="19" t="s">
        <v>207</v>
      </c>
      <c r="B12" s="23">
        <f>'ф.2.1 ИндИнф (Ин)'!D40</f>
        <v>1</v>
      </c>
      <c r="C12" s="23">
        <f>B12</f>
        <v>1</v>
      </c>
      <c r="D12" s="23">
        <f>C12</f>
        <v>1</v>
      </c>
      <c r="E12" s="22" t="s">
        <v>27</v>
      </c>
      <c r="F12" s="22" t="s">
        <v>27</v>
      </c>
    </row>
    <row r="13" spans="1:6" ht="11.25">
      <c r="A13" s="19" t="s">
        <v>208</v>
      </c>
      <c r="B13" s="23">
        <f>'ф.2.1 ИндИнф (Ин)'!D41</f>
        <v>3</v>
      </c>
      <c r="C13" s="23">
        <f>B13*(1-$F$6)</f>
        <v>2.955</v>
      </c>
      <c r="D13" s="23">
        <f>C13*(1-$F$6)</f>
        <v>2.910675</v>
      </c>
      <c r="E13" s="22" t="s">
        <v>27</v>
      </c>
      <c r="F13" s="22" t="s">
        <v>27</v>
      </c>
    </row>
    <row r="14" spans="1:6" ht="11.25">
      <c r="A14" s="19" t="s">
        <v>209</v>
      </c>
      <c r="B14" s="23">
        <f>'ф.2.1 ИндИнф (Ин)'!D42</f>
        <v>3</v>
      </c>
      <c r="C14" s="23">
        <f>B14*(1-$F$6)</f>
        <v>2.955</v>
      </c>
      <c r="D14" s="23">
        <f>C14*(1-$F$6)</f>
        <v>2.910675</v>
      </c>
      <c r="E14" s="22" t="s">
        <v>27</v>
      </c>
      <c r="F14" s="22" t="s">
        <v>27</v>
      </c>
    </row>
    <row r="15" spans="1:6" ht="11.25">
      <c r="A15" s="19" t="s">
        <v>210</v>
      </c>
      <c r="B15" s="24">
        <f>'ф.2.1 ИндИнф (Ин)'!D46</f>
        <v>1</v>
      </c>
      <c r="C15" s="24">
        <f aca="true" t="shared" si="0" ref="C15:D19">B15</f>
        <v>1</v>
      </c>
      <c r="D15" s="24">
        <f t="shared" si="0"/>
        <v>1</v>
      </c>
      <c r="E15" s="22" t="s">
        <v>27</v>
      </c>
      <c r="F15" s="22" t="s">
        <v>27</v>
      </c>
    </row>
    <row r="16" spans="1:6" ht="11.25">
      <c r="A16" s="20" t="s">
        <v>211</v>
      </c>
      <c r="B16" s="24">
        <f>'ф.2.1 ИндИнф (Ин)'!D47</f>
        <v>1</v>
      </c>
      <c r="C16" s="24">
        <f t="shared" si="0"/>
        <v>1</v>
      </c>
      <c r="D16" s="24">
        <f t="shared" si="0"/>
        <v>1</v>
      </c>
      <c r="E16" s="22" t="s">
        <v>27</v>
      </c>
      <c r="F16" s="22" t="s">
        <v>27</v>
      </c>
    </row>
    <row r="17" spans="1:6" ht="11.25">
      <c r="A17" s="21" t="s">
        <v>212</v>
      </c>
      <c r="B17" s="24">
        <f>'ф.2.1 ИндИнф (Ин)'!D48</f>
        <v>1</v>
      </c>
      <c r="C17" s="24">
        <f t="shared" si="0"/>
        <v>1</v>
      </c>
      <c r="D17" s="24">
        <f t="shared" si="0"/>
        <v>1</v>
      </c>
      <c r="E17" s="22" t="s">
        <v>27</v>
      </c>
      <c r="F17" s="22" t="s">
        <v>27</v>
      </c>
    </row>
    <row r="18" spans="1:6" ht="11.25">
      <c r="A18" s="21" t="s">
        <v>213</v>
      </c>
      <c r="B18" s="24">
        <f>'ф.2.1 ИндИнф (Ин)'!D50</f>
        <v>1</v>
      </c>
      <c r="C18" s="24">
        <f t="shared" si="0"/>
        <v>1</v>
      </c>
      <c r="D18" s="24">
        <f t="shared" si="0"/>
        <v>1</v>
      </c>
      <c r="E18" s="22" t="s">
        <v>27</v>
      </c>
      <c r="F18" s="22" t="s">
        <v>27</v>
      </c>
    </row>
    <row r="19" spans="1:6" ht="11.25">
      <c r="A19" s="21" t="s">
        <v>214</v>
      </c>
      <c r="B19" s="24">
        <f>'ф.2.1 ИндИнф (Ин)'!D52</f>
        <v>1</v>
      </c>
      <c r="C19" s="24">
        <f t="shared" si="0"/>
        <v>1</v>
      </c>
      <c r="D19" s="24">
        <f t="shared" si="0"/>
        <v>1</v>
      </c>
      <c r="E19" s="22" t="s">
        <v>27</v>
      </c>
      <c r="F19" s="22" t="s">
        <v>27</v>
      </c>
    </row>
    <row r="20" spans="1:6" ht="11.25">
      <c r="A20" s="21" t="s">
        <v>215</v>
      </c>
      <c r="B20" s="23">
        <f>'ф.2.1 ИндИнф (Ин)'!D55</f>
        <v>5</v>
      </c>
      <c r="C20" s="23">
        <f aca="true" t="shared" si="1" ref="C20:D22">B20*(1-$F$6)</f>
        <v>4.925</v>
      </c>
      <c r="D20" s="23">
        <f t="shared" si="1"/>
        <v>4.851125</v>
      </c>
      <c r="E20" s="22" t="s">
        <v>27</v>
      </c>
      <c r="F20" s="22" t="s">
        <v>27</v>
      </c>
    </row>
    <row r="21" spans="1:6" ht="11.25">
      <c r="A21" s="21" t="s">
        <v>216</v>
      </c>
      <c r="B21" s="23">
        <f>'ф.2.1 ИндИнф (Ин)'!D59</f>
        <v>13</v>
      </c>
      <c r="C21" s="23">
        <f t="shared" si="1"/>
        <v>12.805</v>
      </c>
      <c r="D21" s="23">
        <f t="shared" si="1"/>
        <v>12.612924999999999</v>
      </c>
      <c r="E21" s="22" t="s">
        <v>27</v>
      </c>
      <c r="F21" s="22" t="s">
        <v>27</v>
      </c>
    </row>
    <row r="22" spans="1:6" ht="11.25">
      <c r="A22" s="21" t="s">
        <v>217</v>
      </c>
      <c r="B22" s="23">
        <f>'ф.2.1 ИндИнф (Ин)'!D60</f>
        <v>0</v>
      </c>
      <c r="C22" s="23">
        <f t="shared" si="1"/>
        <v>0</v>
      </c>
      <c r="D22" s="23">
        <f t="shared" si="1"/>
        <v>0</v>
      </c>
      <c r="E22" s="22" t="s">
        <v>27</v>
      </c>
      <c r="F22" s="22" t="s">
        <v>27</v>
      </c>
    </row>
    <row r="23" spans="1:6" ht="11.25">
      <c r="A23" s="21" t="s">
        <v>218</v>
      </c>
      <c r="B23" s="26">
        <f>'ф.2.2 ИндИспол (Ис)'!G46</f>
        <v>0.425</v>
      </c>
      <c r="C23" s="23"/>
      <c r="D23" s="23"/>
      <c r="E23" s="22"/>
      <c r="F23" s="22"/>
    </row>
    <row r="24" spans="1:6" ht="11.25">
      <c r="A24" s="21" t="s">
        <v>205</v>
      </c>
      <c r="B24" s="23">
        <f>'ф.2.2 ИндИспол (Ис)'!D29</f>
        <v>5</v>
      </c>
      <c r="C24" s="23">
        <f>B24*(1-$F$6)</f>
        <v>4.925</v>
      </c>
      <c r="D24" s="23">
        <f aca="true" t="shared" si="2" ref="D24:D48">C24*(1-$F$6)</f>
        <v>4.851125</v>
      </c>
      <c r="E24" s="22" t="s">
        <v>27</v>
      </c>
      <c r="F24" s="22" t="s">
        <v>27</v>
      </c>
    </row>
    <row r="25" spans="1:6" ht="11.25">
      <c r="A25" s="19" t="s">
        <v>206</v>
      </c>
      <c r="B25" s="23">
        <f>'ф.2.2 ИндИспол (Ис)'!D31</f>
        <v>30</v>
      </c>
      <c r="C25" s="23">
        <f>B25*(1-$F$6)</f>
        <v>29.55</v>
      </c>
      <c r="D25" s="23">
        <f t="shared" si="2"/>
        <v>29.10675</v>
      </c>
      <c r="E25" s="22" t="s">
        <v>27</v>
      </c>
      <c r="F25" s="22" t="s">
        <v>27</v>
      </c>
    </row>
    <row r="26" spans="1:6" ht="11.25">
      <c r="A26" s="19" t="s">
        <v>207</v>
      </c>
      <c r="B26" s="23">
        <f>'ф.2.2 ИндИспол (Ис)'!D32</f>
        <v>30</v>
      </c>
      <c r="C26" s="23">
        <f>B26*(1-$F$6)</f>
        <v>29.55</v>
      </c>
      <c r="D26" s="23">
        <f t="shared" si="2"/>
        <v>29.10675</v>
      </c>
      <c r="E26" s="22" t="s">
        <v>27</v>
      </c>
      <c r="F26" s="22" t="s">
        <v>27</v>
      </c>
    </row>
    <row r="27" spans="1:6" ht="11.25">
      <c r="A27" s="21" t="s">
        <v>219</v>
      </c>
      <c r="B27" s="23">
        <f>'ф.2.2 ИндИспол (Ис)'!D33</f>
        <v>0</v>
      </c>
      <c r="C27" s="23">
        <f>B27*(1-$F$6)</f>
        <v>0</v>
      </c>
      <c r="D27" s="23">
        <f t="shared" si="2"/>
        <v>0</v>
      </c>
      <c r="E27" s="22" t="s">
        <v>27</v>
      </c>
      <c r="F27" s="22" t="s">
        <v>27</v>
      </c>
    </row>
    <row r="28" spans="1:6" ht="11.25">
      <c r="A28" s="21" t="s">
        <v>210</v>
      </c>
      <c r="B28" s="23">
        <f>'ф.2.2 ИндИспол (Ис)'!D36</f>
        <v>0</v>
      </c>
      <c r="C28" s="23">
        <f>B28*(1-$F$6)</f>
        <v>0</v>
      </c>
      <c r="D28" s="23">
        <f t="shared" si="2"/>
        <v>0</v>
      </c>
      <c r="E28" s="22" t="s">
        <v>27</v>
      </c>
      <c r="F28" s="22" t="s">
        <v>27</v>
      </c>
    </row>
    <row r="29" spans="1:6" ht="11.25">
      <c r="A29" s="21" t="s">
        <v>220</v>
      </c>
      <c r="B29" s="25">
        <f>'ф.2.2 ИндИспол (Ис)'!D40</f>
        <v>1</v>
      </c>
      <c r="C29" s="25">
        <f>B29</f>
        <v>1</v>
      </c>
      <c r="D29" s="25">
        <f>C29</f>
        <v>1</v>
      </c>
      <c r="E29" s="22" t="s">
        <v>27</v>
      </c>
      <c r="F29" s="22" t="s">
        <v>27</v>
      </c>
    </row>
    <row r="30" spans="1:6" ht="11.25">
      <c r="A30" s="21" t="s">
        <v>221</v>
      </c>
      <c r="B30" s="23">
        <f>'ф.2.2 ИндИспол (Ис)'!D41</f>
        <v>0</v>
      </c>
      <c r="C30" s="23">
        <f>B30*(1-$F$6)</f>
        <v>0</v>
      </c>
      <c r="D30" s="23">
        <f t="shared" si="2"/>
        <v>0</v>
      </c>
      <c r="E30" s="22" t="s">
        <v>27</v>
      </c>
      <c r="F30" s="22" t="s">
        <v>27</v>
      </c>
    </row>
    <row r="31" spans="1:6" ht="11.25">
      <c r="A31" s="21" t="s">
        <v>222</v>
      </c>
      <c r="B31" s="23">
        <f>'ф.2.2 ИндИспол (Ис)'!D44</f>
        <v>0</v>
      </c>
      <c r="C31" s="23">
        <f>B31*(1-$F$6)</f>
        <v>0</v>
      </c>
      <c r="D31" s="23">
        <f t="shared" si="2"/>
        <v>0</v>
      </c>
      <c r="E31" s="22" t="s">
        <v>27</v>
      </c>
      <c r="F31" s="22" t="s">
        <v>27</v>
      </c>
    </row>
    <row r="32" spans="1:6" ht="11.25">
      <c r="A32" s="21" t="s">
        <v>223</v>
      </c>
      <c r="B32" s="23">
        <f>'ф.2.3 ИндРезул. (Рс)'!G58</f>
        <v>2</v>
      </c>
      <c r="C32" s="23"/>
      <c r="D32" s="23"/>
      <c r="E32" s="22"/>
      <c r="F32" s="22"/>
    </row>
    <row r="33" spans="1:6" ht="11.25">
      <c r="A33" s="21" t="s">
        <v>224</v>
      </c>
      <c r="B33" s="25">
        <f>'ф.2.3 ИндРезул. (Рс)'!D31</f>
        <v>1</v>
      </c>
      <c r="C33" s="25">
        <f>B33</f>
        <v>1</v>
      </c>
      <c r="D33" s="25">
        <f>C33</f>
        <v>1</v>
      </c>
      <c r="E33" s="22" t="s">
        <v>27</v>
      </c>
      <c r="F33" s="22" t="s">
        <v>27</v>
      </c>
    </row>
    <row r="34" spans="1:6" ht="11.25">
      <c r="A34" s="21" t="s">
        <v>205</v>
      </c>
      <c r="B34" s="24"/>
      <c r="C34" s="23"/>
      <c r="D34" s="23"/>
      <c r="E34" s="22" t="s">
        <v>27</v>
      </c>
      <c r="F34" s="22" t="s">
        <v>27</v>
      </c>
    </row>
    <row r="35" spans="1:6" ht="11.25">
      <c r="A35" s="21" t="s">
        <v>225</v>
      </c>
      <c r="B35" s="24"/>
      <c r="C35" s="23"/>
      <c r="D35" s="23"/>
      <c r="E35" s="22" t="s">
        <v>27</v>
      </c>
      <c r="F35" s="22" t="s">
        <v>27</v>
      </c>
    </row>
    <row r="36" spans="1:6" ht="11.25">
      <c r="A36" s="21" t="s">
        <v>210</v>
      </c>
      <c r="B36" s="23">
        <f>'ф.2.3 ИндРезул. (Рс)'!D35</f>
        <v>0</v>
      </c>
      <c r="C36" s="23">
        <f aca="true" t="shared" si="3" ref="C36:C48">B36*(1-$F$6)</f>
        <v>0</v>
      </c>
      <c r="D36" s="23">
        <f t="shared" si="2"/>
        <v>0</v>
      </c>
      <c r="E36" s="22" t="s">
        <v>27</v>
      </c>
      <c r="F36" s="22" t="s">
        <v>27</v>
      </c>
    </row>
    <row r="37" spans="1:6" ht="11.25">
      <c r="A37" s="21" t="s">
        <v>211</v>
      </c>
      <c r="B37" s="23">
        <f>'ф.2.3 ИндРезул. (Рс)'!D36</f>
        <v>0</v>
      </c>
      <c r="C37" s="23">
        <f t="shared" si="3"/>
        <v>0</v>
      </c>
      <c r="D37" s="23">
        <f t="shared" si="2"/>
        <v>0</v>
      </c>
      <c r="E37" s="22" t="s">
        <v>27</v>
      </c>
      <c r="F37" s="22" t="s">
        <v>27</v>
      </c>
    </row>
    <row r="38" spans="1:6" ht="11.25">
      <c r="A38" s="21" t="s">
        <v>212</v>
      </c>
      <c r="B38" s="25">
        <f>'ф.2.3 ИндРезул. (Рс)'!D37</f>
        <v>0</v>
      </c>
      <c r="C38" s="23">
        <f t="shared" si="3"/>
        <v>0</v>
      </c>
      <c r="D38" s="23">
        <f t="shared" si="2"/>
        <v>0</v>
      </c>
      <c r="E38" s="22" t="s">
        <v>27</v>
      </c>
      <c r="F38" s="22" t="s">
        <v>27</v>
      </c>
    </row>
    <row r="39" spans="1:6" ht="11.25">
      <c r="A39" s="21" t="s">
        <v>226</v>
      </c>
      <c r="B39" s="25">
        <f>'ф.2.3 ИндРезул. (Рс)'!D38</f>
        <v>0</v>
      </c>
      <c r="C39" s="23">
        <f t="shared" si="3"/>
        <v>0</v>
      </c>
      <c r="D39" s="23">
        <f t="shared" si="2"/>
        <v>0</v>
      </c>
      <c r="E39" s="22" t="s">
        <v>27</v>
      </c>
      <c r="F39" s="22" t="s">
        <v>27</v>
      </c>
    </row>
    <row r="40" spans="1:6" ht="11.25">
      <c r="A40" s="21" t="s">
        <v>227</v>
      </c>
      <c r="B40" s="23">
        <f>'ф.2.3 ИндРезул. (Рс)'!D39</f>
        <v>0</v>
      </c>
      <c r="C40" s="23">
        <f t="shared" si="3"/>
        <v>0</v>
      </c>
      <c r="D40" s="23">
        <f t="shared" si="2"/>
        <v>0</v>
      </c>
      <c r="E40" s="22" t="s">
        <v>27</v>
      </c>
      <c r="F40" s="22" t="s">
        <v>27</v>
      </c>
    </row>
    <row r="41" spans="1:6" ht="11.25">
      <c r="A41" s="21" t="s">
        <v>228</v>
      </c>
      <c r="B41" s="23">
        <f>'ф.2.3 ИндРезул. (Рс)'!D40</f>
        <v>0</v>
      </c>
      <c r="C41" s="23">
        <f t="shared" si="3"/>
        <v>0</v>
      </c>
      <c r="D41" s="23">
        <f t="shared" si="2"/>
        <v>0</v>
      </c>
      <c r="E41" s="22" t="s">
        <v>27</v>
      </c>
      <c r="F41" s="22" t="s">
        <v>27</v>
      </c>
    </row>
    <row r="42" spans="1:6" ht="11.25">
      <c r="A42" s="21" t="s">
        <v>220</v>
      </c>
      <c r="B42" s="23">
        <f>'ф.2.3 ИндРезул. (Рс)'!D44</f>
        <v>0</v>
      </c>
      <c r="C42" s="23">
        <f t="shared" si="3"/>
        <v>0</v>
      </c>
      <c r="D42" s="23">
        <f t="shared" si="2"/>
        <v>0</v>
      </c>
      <c r="E42" s="22" t="s">
        <v>27</v>
      </c>
      <c r="F42" s="22" t="s">
        <v>27</v>
      </c>
    </row>
    <row r="43" spans="1:6" ht="11.25">
      <c r="A43" s="21" t="s">
        <v>229</v>
      </c>
      <c r="B43" s="23">
        <f>'ф.2.3 ИндРезул. (Рс)'!D46</f>
        <v>0</v>
      </c>
      <c r="C43" s="23">
        <f t="shared" si="3"/>
        <v>0</v>
      </c>
      <c r="D43" s="23">
        <f t="shared" si="2"/>
        <v>0</v>
      </c>
      <c r="E43" s="22" t="s">
        <v>27</v>
      </c>
      <c r="F43" s="22" t="s">
        <v>27</v>
      </c>
    </row>
    <row r="44" spans="1:6" ht="11.25">
      <c r="A44" s="21" t="s">
        <v>230</v>
      </c>
      <c r="B44" s="23">
        <f>'ф.2.3 ИндРезул. (Рс)'!D47</f>
        <v>0</v>
      </c>
      <c r="C44" s="23">
        <f t="shared" si="3"/>
        <v>0</v>
      </c>
      <c r="D44" s="23">
        <f t="shared" si="2"/>
        <v>0</v>
      </c>
      <c r="E44" s="22" t="s">
        <v>27</v>
      </c>
      <c r="F44" s="22" t="s">
        <v>27</v>
      </c>
    </row>
    <row r="45" spans="1:6" ht="11.25">
      <c r="A45" s="21" t="s">
        <v>231</v>
      </c>
      <c r="B45" s="23">
        <f>'ф.2.3 ИндРезул. (Рс)'!D48</f>
        <v>0</v>
      </c>
      <c r="C45" s="23">
        <f t="shared" si="3"/>
        <v>0</v>
      </c>
      <c r="D45" s="23">
        <f t="shared" si="2"/>
        <v>0</v>
      </c>
      <c r="E45" s="22" t="s">
        <v>27</v>
      </c>
      <c r="F45" s="22" t="s">
        <v>27</v>
      </c>
    </row>
    <row r="46" spans="1:6" ht="11.25">
      <c r="A46" s="21" t="s">
        <v>222</v>
      </c>
      <c r="B46" s="23">
        <f>'ф.2.3 ИндРезул. (Рс)'!D51</f>
        <v>0</v>
      </c>
      <c r="C46" s="23">
        <f t="shared" si="3"/>
        <v>0</v>
      </c>
      <c r="D46" s="23">
        <f t="shared" si="2"/>
        <v>0</v>
      </c>
      <c r="E46" s="22" t="s">
        <v>27</v>
      </c>
      <c r="F46" s="22" t="s">
        <v>27</v>
      </c>
    </row>
    <row r="47" spans="1:6" ht="11.25">
      <c r="A47" s="21" t="s">
        <v>215</v>
      </c>
      <c r="B47" s="23">
        <f>'ф.2.3 ИндРезул. (Рс)'!D55</f>
        <v>0</v>
      </c>
      <c r="C47" s="23">
        <f t="shared" si="3"/>
        <v>0</v>
      </c>
      <c r="D47" s="23">
        <f t="shared" si="2"/>
        <v>0</v>
      </c>
      <c r="E47" s="22" t="s">
        <v>27</v>
      </c>
      <c r="F47" s="22" t="s">
        <v>27</v>
      </c>
    </row>
    <row r="48" spans="1:6" ht="11.25">
      <c r="A48" s="21" t="s">
        <v>232</v>
      </c>
      <c r="B48" s="23">
        <f>'ф.2.3 ИндРезул. (Рс)'!D56</f>
        <v>0</v>
      </c>
      <c r="C48" s="23">
        <f t="shared" si="3"/>
        <v>0</v>
      </c>
      <c r="D48" s="23">
        <f t="shared" si="2"/>
        <v>0</v>
      </c>
      <c r="E48" s="22" t="s">
        <v>27</v>
      </c>
      <c r="F48" s="22" t="s">
        <v>27</v>
      </c>
    </row>
    <row r="49" spans="1:6" ht="45">
      <c r="A49" s="21" t="s">
        <v>153</v>
      </c>
      <c r="B49" s="24">
        <v>0.8975</v>
      </c>
      <c r="C49" s="24">
        <v>0.8975</v>
      </c>
      <c r="D49" s="24">
        <v>0.8975</v>
      </c>
      <c r="E49" s="22" t="s">
        <v>27</v>
      </c>
      <c r="F49" s="22" t="s">
        <v>27</v>
      </c>
    </row>
    <row r="50" spans="1:6" ht="63" customHeight="1">
      <c r="A50" s="126" t="s">
        <v>147</v>
      </c>
      <c r="B50" s="127"/>
      <c r="C50" s="127"/>
      <c r="D50" s="127"/>
      <c r="E50" s="127"/>
      <c r="F50" s="128"/>
    </row>
    <row r="52" s="14" customFormat="1" ht="11.25"/>
    <row r="53" spans="1:6" ht="11.25">
      <c r="A53" s="10" t="s">
        <v>148</v>
      </c>
      <c r="B53" s="129" t="s">
        <v>149</v>
      </c>
      <c r="C53" s="129"/>
      <c r="D53" s="129" t="s">
        <v>150</v>
      </c>
      <c r="E53" s="129"/>
      <c r="F53" s="129"/>
    </row>
    <row r="54" spans="1:6" ht="11.25">
      <c r="A54" s="11" t="s">
        <v>24</v>
      </c>
      <c r="B54" s="130" t="s">
        <v>25</v>
      </c>
      <c r="C54" s="130"/>
      <c r="D54" s="130" t="s">
        <v>26</v>
      </c>
      <c r="E54" s="130"/>
      <c r="F54" s="130"/>
    </row>
  </sheetData>
  <sheetProtection password="C6BA" sheet="1" objects="1" scenarios="1"/>
  <mergeCells count="9">
    <mergeCell ref="A2:F2"/>
    <mergeCell ref="A4:F4"/>
    <mergeCell ref="A5:F5"/>
    <mergeCell ref="B7:F7"/>
    <mergeCell ref="A50:F50"/>
    <mergeCell ref="B53:C53"/>
    <mergeCell ref="B54:C54"/>
    <mergeCell ref="D53:F53"/>
    <mergeCell ref="D54:F54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9"/>
  <sheetViews>
    <sheetView zoomScalePageLayoutView="0" workbookViewId="0" topLeftCell="A1">
      <selection activeCell="D39" sqref="D39"/>
    </sheetView>
  </sheetViews>
  <sheetFormatPr defaultColWidth="9.33203125" defaultRowHeight="11.25"/>
  <cols>
    <col min="1" max="1" width="8.16015625" style="38" customWidth="1"/>
    <col min="2" max="2" width="33.16015625" style="36" customWidth="1"/>
    <col min="3" max="3" width="36.83203125" style="36" customWidth="1"/>
    <col min="4" max="4" width="40.66015625" style="36" customWidth="1"/>
    <col min="5" max="16384" width="9.33203125" style="36" customWidth="1"/>
  </cols>
  <sheetData>
    <row r="1" spans="1:4" ht="11.25">
      <c r="A1" s="34"/>
      <c r="B1" s="35"/>
      <c r="C1" s="35"/>
      <c r="D1" s="35"/>
    </row>
    <row r="2" spans="1:4" ht="11.25">
      <c r="A2" s="34"/>
      <c r="B2" s="35"/>
      <c r="C2" s="35"/>
      <c r="D2" s="35"/>
    </row>
    <row r="3" spans="1:4" ht="35.25" customHeight="1">
      <c r="A3" s="146" t="s">
        <v>240</v>
      </c>
      <c r="B3" s="136"/>
      <c r="C3" s="136"/>
      <c r="D3" s="136"/>
    </row>
    <row r="4" spans="1:4" ht="14.25" customHeight="1">
      <c r="A4" s="120" t="s">
        <v>282</v>
      </c>
      <c r="B4" s="120"/>
      <c r="C4" s="120"/>
      <c r="D4" s="120"/>
    </row>
    <row r="5" spans="1:4" ht="15.75" customHeight="1">
      <c r="A5" s="145" t="s">
        <v>233</v>
      </c>
      <c r="B5" s="145"/>
      <c r="C5" s="145"/>
      <c r="D5" s="145"/>
    </row>
    <row r="6" spans="1:4" ht="11.25">
      <c r="A6" s="34"/>
      <c r="B6" s="35"/>
      <c r="C6" s="35"/>
      <c r="D6" s="35"/>
    </row>
    <row r="7" spans="1:4" s="38" customFormat="1" ht="39.75" customHeight="1">
      <c r="A7" s="37" t="s">
        <v>113</v>
      </c>
      <c r="B7" s="37" t="s">
        <v>108</v>
      </c>
      <c r="C7" s="37" t="s">
        <v>109</v>
      </c>
      <c r="D7" s="37" t="s">
        <v>110</v>
      </c>
    </row>
    <row r="8" spans="1:4" s="40" customFormat="1" ht="8.25">
      <c r="A8" s="39">
        <v>1</v>
      </c>
      <c r="B8" s="39">
        <v>2</v>
      </c>
      <c r="C8" s="39">
        <v>3</v>
      </c>
      <c r="D8" s="39">
        <v>4</v>
      </c>
    </row>
    <row r="9" spans="1:4" ht="11.25">
      <c r="A9" s="41">
        <v>1</v>
      </c>
      <c r="B9" s="28"/>
      <c r="C9" s="27"/>
      <c r="D9" s="32"/>
    </row>
    <row r="10" spans="1:4" ht="11.25">
      <c r="A10" s="41">
        <v>2</v>
      </c>
      <c r="B10" s="28"/>
      <c r="C10" s="27"/>
      <c r="D10" s="32"/>
    </row>
    <row r="11" spans="1:4" ht="11.25">
      <c r="A11" s="41">
        <v>3</v>
      </c>
      <c r="B11" s="28"/>
      <c r="C11" s="27"/>
      <c r="D11" s="32"/>
    </row>
    <row r="12" spans="1:4" ht="11.25">
      <c r="A12" s="41">
        <v>4</v>
      </c>
      <c r="B12" s="28"/>
      <c r="C12" s="27"/>
      <c r="D12" s="32"/>
    </row>
    <row r="13" spans="1:4" ht="11.25">
      <c r="A13" s="41">
        <v>5</v>
      </c>
      <c r="B13" s="28"/>
      <c r="C13" s="27"/>
      <c r="D13" s="32"/>
    </row>
    <row r="14" spans="1:4" ht="11.25">
      <c r="A14" s="41">
        <v>6</v>
      </c>
      <c r="B14" s="28"/>
      <c r="C14" s="27"/>
      <c r="D14" s="32"/>
    </row>
    <row r="15" spans="1:4" ht="22.5">
      <c r="A15" s="41">
        <v>7</v>
      </c>
      <c r="B15" s="28" t="s">
        <v>287</v>
      </c>
      <c r="C15" s="27">
        <v>0.3</v>
      </c>
      <c r="D15" s="32">
        <v>173</v>
      </c>
    </row>
    <row r="16" spans="1:4" ht="11.25">
      <c r="A16" s="41">
        <v>8</v>
      </c>
      <c r="B16" s="28"/>
      <c r="C16" s="27"/>
      <c r="D16" s="32"/>
    </row>
    <row r="17" spans="1:4" ht="11.25">
      <c r="A17" s="41">
        <v>9</v>
      </c>
      <c r="B17" s="28"/>
      <c r="C17" s="27"/>
      <c r="D17" s="32"/>
    </row>
    <row r="18" spans="1:4" ht="11.25">
      <c r="A18" s="41">
        <v>10</v>
      </c>
      <c r="B18" s="28"/>
      <c r="C18" s="27"/>
      <c r="D18" s="32"/>
    </row>
    <row r="19" spans="1:4" ht="11.25">
      <c r="A19" s="41">
        <v>11</v>
      </c>
      <c r="B19" s="28" t="s">
        <v>288</v>
      </c>
      <c r="C19" s="27">
        <v>1</v>
      </c>
      <c r="D19" s="32">
        <v>173</v>
      </c>
    </row>
    <row r="20" spans="1:4" ht="11.25">
      <c r="A20" s="41">
        <v>12</v>
      </c>
      <c r="B20" s="28"/>
      <c r="C20" s="27"/>
      <c r="D20" s="32"/>
    </row>
    <row r="21" spans="1:4" ht="11.25">
      <c r="A21" s="43"/>
      <c r="B21" s="44"/>
      <c r="C21" s="43"/>
      <c r="D21" s="45"/>
    </row>
    <row r="22" spans="1:4" ht="11.25">
      <c r="A22" s="43"/>
      <c r="B22" s="44"/>
      <c r="C22" s="43"/>
      <c r="D22" s="45"/>
    </row>
    <row r="23" spans="1:4" ht="11.25">
      <c r="A23" s="34"/>
      <c r="B23" s="35"/>
      <c r="C23" s="35"/>
      <c r="D23" s="35"/>
    </row>
    <row r="24" spans="1:4" ht="12.75" customHeight="1">
      <c r="A24" s="120" t="s">
        <v>283</v>
      </c>
      <c r="B24" s="120"/>
      <c r="C24" s="29" t="s">
        <v>289</v>
      </c>
      <c r="D24" s="34" t="s">
        <v>111</v>
      </c>
    </row>
    <row r="25" spans="1:4" ht="11.25">
      <c r="A25" s="135" t="s">
        <v>24</v>
      </c>
      <c r="B25" s="135"/>
      <c r="C25" s="46" t="s">
        <v>25</v>
      </c>
      <c r="D25" s="47" t="s">
        <v>26</v>
      </c>
    </row>
    <row r="26" spans="1:4" ht="11.25">
      <c r="A26" s="34"/>
      <c r="B26" s="35"/>
      <c r="C26" s="35"/>
      <c r="D26" s="35"/>
    </row>
    <row r="27" spans="1:4" s="48" customFormat="1" ht="12.75" customHeight="1">
      <c r="A27" s="147" t="s">
        <v>112</v>
      </c>
      <c r="B27" s="147"/>
      <c r="C27" s="147"/>
      <c r="D27" s="147"/>
    </row>
    <row r="28" spans="1:4" s="48" customFormat="1" ht="9.75">
      <c r="A28" s="137" t="s">
        <v>114</v>
      </c>
      <c r="B28" s="137"/>
      <c r="C28" s="137"/>
      <c r="D28" s="137"/>
    </row>
    <row r="29" spans="1:4" ht="11.25">
      <c r="A29" s="49"/>
      <c r="B29" s="49"/>
      <c r="C29" s="49"/>
      <c r="D29" s="49"/>
    </row>
    <row r="30" spans="1:4" ht="11.25">
      <c r="A30" s="49"/>
      <c r="B30" s="49"/>
      <c r="C30" s="49"/>
      <c r="D30" s="49"/>
    </row>
    <row r="31" spans="1:4" ht="11.25">
      <c r="A31" s="34"/>
      <c r="B31" s="35"/>
      <c r="C31" s="35"/>
      <c r="D31" s="35"/>
    </row>
    <row r="32" spans="1:4" ht="24" customHeight="1">
      <c r="A32" s="136" t="s">
        <v>234</v>
      </c>
      <c r="B32" s="136"/>
      <c r="C32" s="136"/>
      <c r="D32" s="136"/>
    </row>
    <row r="33" spans="1:4" ht="22.5" customHeight="1">
      <c r="A33" s="120" t="s">
        <v>286</v>
      </c>
      <c r="B33" s="120"/>
      <c r="C33" s="120"/>
      <c r="D33" s="120"/>
    </row>
    <row r="34" spans="1:4" ht="11.25">
      <c r="A34" s="145" t="s">
        <v>40</v>
      </c>
      <c r="B34" s="145"/>
      <c r="C34" s="145"/>
      <c r="D34" s="145"/>
    </row>
    <row r="35" spans="1:4" ht="11.25">
      <c r="A35" s="50"/>
      <c r="B35" s="50"/>
      <c r="C35" s="50"/>
      <c r="D35" s="50"/>
    </row>
    <row r="36" spans="1:4" ht="11.25">
      <c r="A36" s="34"/>
      <c r="B36" s="35"/>
      <c r="C36" s="35"/>
      <c r="D36" s="49"/>
    </row>
    <row r="37" spans="1:4" ht="31.5" customHeight="1">
      <c r="A37" s="138" t="s">
        <v>241</v>
      </c>
      <c r="B37" s="139"/>
      <c r="C37" s="140"/>
      <c r="D37" s="42">
        <f>MAX(D9:D20)</f>
        <v>173</v>
      </c>
    </row>
    <row r="38" spans="1:4" ht="30.75" customHeight="1">
      <c r="A38" s="141" t="s">
        <v>115</v>
      </c>
      <c r="B38" s="139"/>
      <c r="C38" s="140"/>
      <c r="D38" s="51">
        <f>SUM(C9:C20)</f>
        <v>1.3</v>
      </c>
    </row>
    <row r="39" spans="1:4" ht="38.25" customHeight="1">
      <c r="A39" s="142" t="s">
        <v>116</v>
      </c>
      <c r="B39" s="143"/>
      <c r="C39" s="144"/>
      <c r="D39" s="52">
        <f>IF(D37&lt;=0,"Нет присоединений",D38/D37)</f>
        <v>0.007514450867052024</v>
      </c>
    </row>
    <row r="40" spans="1:4" ht="13.5" customHeight="1">
      <c r="A40" s="53"/>
      <c r="B40" s="53"/>
      <c r="C40" s="53"/>
      <c r="D40" s="43"/>
    </row>
    <row r="41" spans="1:4" ht="11.25">
      <c r="A41" s="34"/>
      <c r="B41" s="35"/>
      <c r="C41" s="35"/>
      <c r="D41" s="35"/>
    </row>
    <row r="42" spans="1:4" ht="11.25">
      <c r="A42" s="34"/>
      <c r="B42" s="35"/>
      <c r="C42" s="35"/>
      <c r="D42" s="35"/>
    </row>
    <row r="43" spans="1:4" ht="15" customHeight="1">
      <c r="A43" s="120" t="s">
        <v>283</v>
      </c>
      <c r="B43" s="120"/>
      <c r="C43" s="29" t="s">
        <v>289</v>
      </c>
      <c r="D43" s="34" t="s">
        <v>111</v>
      </c>
    </row>
    <row r="44" spans="1:4" ht="11.25">
      <c r="A44" s="135" t="s">
        <v>24</v>
      </c>
      <c r="B44" s="135"/>
      <c r="C44" s="46" t="s">
        <v>25</v>
      </c>
      <c r="D44" s="47" t="s">
        <v>26</v>
      </c>
    </row>
    <row r="45" spans="1:4" ht="11.25">
      <c r="A45" s="34"/>
      <c r="B45" s="35"/>
      <c r="C45" s="35"/>
      <c r="D45" s="35"/>
    </row>
    <row r="46" spans="1:4" ht="11.25">
      <c r="A46" s="34"/>
      <c r="B46" s="35"/>
      <c r="C46" s="35"/>
      <c r="D46" s="35"/>
    </row>
    <row r="47" spans="1:4" ht="11.25">
      <c r="A47" s="34"/>
      <c r="B47" s="35"/>
      <c r="C47" s="35"/>
      <c r="D47" s="35"/>
    </row>
    <row r="48" spans="1:4" ht="11.25">
      <c r="A48" s="34"/>
      <c r="B48" s="35"/>
      <c r="C48" s="35"/>
      <c r="D48" s="35"/>
    </row>
    <row r="49" spans="1:4" ht="11.25">
      <c r="A49" s="34"/>
      <c r="B49" s="35"/>
      <c r="C49" s="35"/>
      <c r="D49" s="35"/>
    </row>
  </sheetData>
  <sheetProtection password="CC68" sheet="1" objects="1" scenarios="1"/>
  <mergeCells count="15">
    <mergeCell ref="A3:D3"/>
    <mergeCell ref="A25:B25"/>
    <mergeCell ref="A24:B24"/>
    <mergeCell ref="A27:D27"/>
    <mergeCell ref="A4:D4"/>
    <mergeCell ref="A5:D5"/>
    <mergeCell ref="A43:B43"/>
    <mergeCell ref="A44:B44"/>
    <mergeCell ref="A32:D32"/>
    <mergeCell ref="A28:D28"/>
    <mergeCell ref="A37:C37"/>
    <mergeCell ref="A38:C38"/>
    <mergeCell ref="A39:C39"/>
    <mergeCell ref="A33:D33"/>
    <mergeCell ref="A34:D34"/>
  </mergeCells>
  <printOptions horizontalCentered="1"/>
  <pageMargins left="0.68" right="0.16" top="0.24" bottom="0.33" header="0.17" footer="0.2"/>
  <pageSetup horizontalDpi="600" verticalDpi="600" orientation="portrait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3"/>
  <sheetViews>
    <sheetView zoomScalePageLayoutView="0" workbookViewId="0" topLeftCell="A19">
      <selection activeCell="F28" sqref="F28"/>
    </sheetView>
  </sheetViews>
  <sheetFormatPr defaultColWidth="9.33203125" defaultRowHeight="11.25"/>
  <cols>
    <col min="1" max="1" width="7.16015625" style="30" customWidth="1"/>
    <col min="2" max="2" width="84.16015625" style="30" customWidth="1"/>
    <col min="3" max="3" width="21.66015625" style="30" customWidth="1"/>
    <col min="4" max="16384" width="9.33203125" style="30" customWidth="1"/>
  </cols>
  <sheetData>
    <row r="1" spans="1:3" ht="11.25">
      <c r="A1" s="56"/>
      <c r="B1" s="56"/>
      <c r="C1" s="56"/>
    </row>
    <row r="2" spans="1:3" ht="33" customHeight="1">
      <c r="A2" s="148" t="s">
        <v>242</v>
      </c>
      <c r="B2" s="149"/>
      <c r="C2" s="149"/>
    </row>
    <row r="3" spans="1:3" ht="11.25">
      <c r="A3" s="56"/>
      <c r="B3" s="56"/>
      <c r="C3" s="56"/>
    </row>
    <row r="4" spans="1:3" ht="30.75" customHeight="1">
      <c r="A4" s="57" t="s">
        <v>117</v>
      </c>
      <c r="B4" s="57" t="s">
        <v>118</v>
      </c>
      <c r="C4" s="57" t="s">
        <v>120</v>
      </c>
    </row>
    <row r="5" spans="1:3" s="59" customFormat="1" ht="9.75">
      <c r="A5" s="58">
        <v>1</v>
      </c>
      <c r="B5" s="58">
        <v>2</v>
      </c>
      <c r="C5" s="58">
        <v>3</v>
      </c>
    </row>
    <row r="6" spans="1:3" ht="49.5" customHeight="1">
      <c r="A6" s="57">
        <v>1</v>
      </c>
      <c r="B6" s="60" t="s">
        <v>248</v>
      </c>
      <c r="C6" s="54">
        <v>0</v>
      </c>
    </row>
    <row r="7" spans="1:3" ht="60" customHeight="1">
      <c r="A7" s="57">
        <v>2</v>
      </c>
      <c r="B7" s="60" t="s">
        <v>249</v>
      </c>
      <c r="C7" s="54">
        <v>0</v>
      </c>
    </row>
    <row r="8" spans="1:3" ht="15" customHeight="1">
      <c r="A8" s="57"/>
      <c r="B8" s="62" t="s">
        <v>244</v>
      </c>
      <c r="C8" s="61">
        <f>MAX(1,C6-C7)</f>
        <v>1</v>
      </c>
    </row>
    <row r="9" spans="1:3" ht="15.75" customHeight="1">
      <c r="A9" s="57"/>
      <c r="B9" s="63" t="s">
        <v>119</v>
      </c>
      <c r="C9" s="64">
        <f>IF(C6&lt;0.999999999999999,1,C6/C8)</f>
        <v>1</v>
      </c>
    </row>
    <row r="10" spans="1:3" ht="11.25">
      <c r="A10" s="56"/>
      <c r="B10" s="56"/>
      <c r="C10" s="56"/>
    </row>
    <row r="11" spans="1:3" ht="11.25">
      <c r="A11" s="56"/>
      <c r="B11" s="56"/>
      <c r="C11" s="56"/>
    </row>
    <row r="12" spans="1:3" ht="33.75" customHeight="1">
      <c r="A12" s="148" t="s">
        <v>243</v>
      </c>
      <c r="B12" s="149"/>
      <c r="C12" s="149"/>
    </row>
    <row r="13" spans="1:3" ht="11.25">
      <c r="A13" s="56"/>
      <c r="B13" s="56"/>
      <c r="C13" s="56"/>
    </row>
    <row r="14" spans="1:3" s="31" customFormat="1" ht="33" customHeight="1">
      <c r="A14" s="57" t="s">
        <v>117</v>
      </c>
      <c r="B14" s="57" t="s">
        <v>118</v>
      </c>
      <c r="C14" s="57" t="s">
        <v>120</v>
      </c>
    </row>
    <row r="15" spans="1:3" s="59" customFormat="1" ht="9.75">
      <c r="A15" s="58">
        <v>1</v>
      </c>
      <c r="B15" s="58">
        <v>2</v>
      </c>
      <c r="C15" s="58">
        <v>3</v>
      </c>
    </row>
    <row r="16" spans="1:3" ht="46.5" customHeight="1">
      <c r="A16" s="57">
        <v>1</v>
      </c>
      <c r="B16" s="60" t="s">
        <v>250</v>
      </c>
      <c r="C16" s="54">
        <v>0</v>
      </c>
    </row>
    <row r="17" spans="1:3" ht="55.5" customHeight="1">
      <c r="A17" s="57">
        <v>2</v>
      </c>
      <c r="B17" s="60" t="s">
        <v>251</v>
      </c>
      <c r="C17" s="54">
        <v>0</v>
      </c>
    </row>
    <row r="18" spans="1:3" ht="15.75" customHeight="1">
      <c r="A18" s="57"/>
      <c r="B18" s="62" t="s">
        <v>245</v>
      </c>
      <c r="C18" s="61">
        <f>MAX(1,C16-C17)</f>
        <v>1</v>
      </c>
    </row>
    <row r="19" spans="1:3" ht="15" customHeight="1">
      <c r="A19" s="57"/>
      <c r="B19" s="63" t="s">
        <v>121</v>
      </c>
      <c r="C19" s="64">
        <f>IF(C16&lt;0.99999999999999,1,C16/C18)</f>
        <v>1</v>
      </c>
    </row>
    <row r="20" spans="1:3" ht="11.25">
      <c r="A20" s="56"/>
      <c r="B20" s="56"/>
      <c r="C20" s="56"/>
    </row>
    <row r="21" spans="1:3" ht="11.25">
      <c r="A21" s="56"/>
      <c r="B21" s="56"/>
      <c r="C21" s="56"/>
    </row>
    <row r="22" spans="1:3" ht="33.75" customHeight="1">
      <c r="A22" s="148" t="s">
        <v>246</v>
      </c>
      <c r="B22" s="149"/>
      <c r="C22" s="149"/>
    </row>
    <row r="23" spans="1:3" ht="11.25">
      <c r="A23" s="56"/>
      <c r="B23" s="56"/>
      <c r="C23" s="56"/>
    </row>
    <row r="24" spans="1:3" s="31" customFormat="1" ht="31.5" customHeight="1">
      <c r="A24" s="57" t="s">
        <v>117</v>
      </c>
      <c r="B24" s="57" t="s">
        <v>118</v>
      </c>
      <c r="C24" s="57" t="s">
        <v>120</v>
      </c>
    </row>
    <row r="25" spans="1:3" s="59" customFormat="1" ht="11.25" customHeight="1">
      <c r="A25" s="58">
        <v>1</v>
      </c>
      <c r="B25" s="58">
        <v>2</v>
      </c>
      <c r="C25" s="58">
        <v>3</v>
      </c>
    </row>
    <row r="26" spans="1:3" ht="51" customHeight="1">
      <c r="A26" s="57">
        <v>1</v>
      </c>
      <c r="B26" s="60" t="s">
        <v>252</v>
      </c>
      <c r="C26" s="54">
        <v>0</v>
      </c>
    </row>
    <row r="27" spans="1:3" ht="39" customHeight="1">
      <c r="A27" s="57">
        <v>2</v>
      </c>
      <c r="B27" s="60" t="s">
        <v>247</v>
      </c>
      <c r="C27" s="55">
        <v>0</v>
      </c>
    </row>
    <row r="28" spans="1:3" ht="15" customHeight="1">
      <c r="A28" s="57"/>
      <c r="B28" s="63" t="s">
        <v>122</v>
      </c>
      <c r="C28" s="61">
        <f>MAX(1,C27-C26)</f>
        <v>1</v>
      </c>
    </row>
    <row r="29" spans="1:3" ht="16.5" customHeight="1">
      <c r="A29" s="57"/>
      <c r="B29" s="63" t="s">
        <v>123</v>
      </c>
      <c r="C29" s="64">
        <f>IF(C27&lt;0.0999999999999999,1,C27/C28)</f>
        <v>1</v>
      </c>
    </row>
    <row r="30" spans="1:3" ht="11.25">
      <c r="A30" s="56"/>
      <c r="B30" s="56"/>
      <c r="C30" s="70">
        <f>0.4*C9+0.4*C19+0.2*C29</f>
        <v>1</v>
      </c>
    </row>
    <row r="31" spans="1:3" ht="18.75" customHeight="1">
      <c r="A31" s="56"/>
      <c r="B31" s="150" t="s">
        <v>124</v>
      </c>
      <c r="C31" s="151"/>
    </row>
    <row r="32" spans="1:3" ht="15.75" customHeight="1">
      <c r="A32" s="56"/>
      <c r="B32" s="65" t="s">
        <v>125</v>
      </c>
      <c r="C32" s="66">
        <f>IF(C30&lt;1,1,0.4*C9+0.4*C19+0.2*C29)</f>
        <v>1</v>
      </c>
    </row>
    <row r="33" spans="1:3" ht="11.25">
      <c r="A33" s="56"/>
      <c r="B33" s="56"/>
      <c r="C33" s="56"/>
    </row>
    <row r="34" spans="1:3" ht="11.25">
      <c r="A34" s="56"/>
      <c r="B34" s="56"/>
      <c r="C34" s="56"/>
    </row>
    <row r="35" spans="1:3" ht="11.25">
      <c r="A35" s="56"/>
      <c r="B35" s="56"/>
      <c r="C35" s="56"/>
    </row>
    <row r="36" spans="1:3" ht="11.25">
      <c r="A36" s="56"/>
      <c r="B36" s="56"/>
      <c r="C36" s="56"/>
    </row>
    <row r="37" spans="1:3" ht="11.25">
      <c r="A37" s="56"/>
      <c r="B37" s="56"/>
      <c r="C37" s="56"/>
    </row>
    <row r="38" spans="1:3" ht="11.25">
      <c r="A38" s="56"/>
      <c r="B38" s="56"/>
      <c r="C38" s="56"/>
    </row>
    <row r="39" spans="1:3" ht="11.25">
      <c r="A39" s="56"/>
      <c r="B39" s="56"/>
      <c r="C39" s="56"/>
    </row>
    <row r="40" spans="1:3" ht="11.25">
      <c r="A40" s="56"/>
      <c r="B40" s="56"/>
      <c r="C40" s="56"/>
    </row>
    <row r="41" spans="1:3" ht="11.25">
      <c r="A41" s="56"/>
      <c r="B41" s="56"/>
      <c r="C41" s="56"/>
    </row>
    <row r="42" spans="1:3" ht="11.25">
      <c r="A42" s="56"/>
      <c r="B42" s="56"/>
      <c r="C42" s="56"/>
    </row>
    <row r="43" spans="1:3" ht="11.25">
      <c r="A43" s="56"/>
      <c r="B43" s="56"/>
      <c r="C43" s="56"/>
    </row>
  </sheetData>
  <sheetProtection password="CC68" sheet="1" objects="1" scenarios="1"/>
  <mergeCells count="4">
    <mergeCell ref="A2:C2"/>
    <mergeCell ref="A12:C12"/>
    <mergeCell ref="A22:C22"/>
    <mergeCell ref="B31:C31"/>
  </mergeCells>
  <printOptions horizontalCentered="1"/>
  <pageMargins left="0.73" right="0.16" top="0.29" bottom="0.23" header="0.17" footer="0.1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3:C4"/>
  <sheetViews>
    <sheetView zoomScalePageLayoutView="0" workbookViewId="0" topLeftCell="A1">
      <selection activeCell="F24" sqref="F24"/>
    </sheetView>
  </sheetViews>
  <sheetFormatPr defaultColWidth="9.33203125" defaultRowHeight="11.25"/>
  <cols>
    <col min="1" max="1" width="3.33203125" style="9" customWidth="1"/>
    <col min="2" max="2" width="62.16015625" style="9" customWidth="1"/>
    <col min="3" max="3" width="40.33203125" style="9" customWidth="1"/>
    <col min="4" max="16384" width="9.33203125" style="9" customWidth="1"/>
  </cols>
  <sheetData>
    <row r="2" ht="14.25" customHeight="1"/>
    <row r="3" spans="2:3" ht="28.5" customHeight="1">
      <c r="B3" s="152" t="s">
        <v>138</v>
      </c>
      <c r="C3" s="153"/>
    </row>
    <row r="4" spans="2:3" ht="16.5" customHeight="1">
      <c r="B4" s="13" t="s">
        <v>139</v>
      </c>
      <c r="C4" s="12">
        <f>0.1*'ф.2.1 ИндИнф (Ин)'!G62+0.7*'ф.2.2 ИндИспол (Ис)'!G46+0.2*'ф.2.3 ИндРезул. (Рс)'!G58</f>
        <v>0.9141666666666667</v>
      </c>
    </row>
  </sheetData>
  <sheetProtection password="CC68" sheet="1" objects="1" scenarios="1"/>
  <mergeCells count="1">
    <mergeCell ref="B3:C3"/>
  </mergeCells>
  <printOptions horizontalCentered="1"/>
  <pageMargins left="0.7874015748031497" right="0.24" top="0.984251968503937" bottom="0.34" header="0.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L66"/>
  <sheetViews>
    <sheetView zoomScalePageLayoutView="0" workbookViewId="0" topLeftCell="A1">
      <selection activeCell="L22" sqref="L22"/>
    </sheetView>
  </sheetViews>
  <sheetFormatPr defaultColWidth="9.33203125" defaultRowHeight="11.25"/>
  <cols>
    <col min="1" max="1" width="6.66015625" style="67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165" t="s">
        <v>48</v>
      </c>
      <c r="C2" s="165"/>
      <c r="D2" s="165"/>
      <c r="E2" s="165"/>
      <c r="F2" s="165"/>
      <c r="G2" s="165"/>
      <c r="H2" s="84"/>
      <c r="I2" s="84"/>
      <c r="J2" s="84"/>
      <c r="K2" s="84"/>
      <c r="L2" s="84"/>
    </row>
    <row r="3" spans="1:12" ht="27" customHeight="1">
      <c r="A3" s="85"/>
      <c r="B3" s="166" t="s">
        <v>49</v>
      </c>
      <c r="C3" s="166"/>
      <c r="D3" s="166"/>
      <c r="E3" s="166"/>
      <c r="F3" s="86" t="s">
        <v>31</v>
      </c>
      <c r="G3" s="86" t="s">
        <v>30</v>
      </c>
      <c r="H3" s="84"/>
      <c r="I3" s="84"/>
      <c r="J3" s="84"/>
      <c r="K3" s="84"/>
      <c r="L3" s="84"/>
    </row>
    <row r="4" spans="1:12" ht="38.25" customHeight="1">
      <c r="A4" s="156" t="s">
        <v>173</v>
      </c>
      <c r="B4" s="161" t="s">
        <v>46</v>
      </c>
      <c r="C4" s="161"/>
      <c r="D4" s="161"/>
      <c r="E4" s="161"/>
      <c r="F4" s="5">
        <v>2.5</v>
      </c>
      <c r="G4" s="5">
        <v>2.5</v>
      </c>
      <c r="H4" s="84"/>
      <c r="I4" s="84"/>
      <c r="J4" s="84"/>
      <c r="K4" s="84"/>
      <c r="L4" s="84"/>
    </row>
    <row r="5" spans="1:12" ht="27.75" customHeight="1">
      <c r="A5" s="157"/>
      <c r="B5" s="161" t="s">
        <v>47</v>
      </c>
      <c r="C5" s="161"/>
      <c r="D5" s="161"/>
      <c r="E5" s="162"/>
      <c r="F5" s="5">
        <v>10</v>
      </c>
      <c r="G5" s="5">
        <v>10</v>
      </c>
      <c r="H5" s="84"/>
      <c r="I5" s="84"/>
      <c r="J5" s="84"/>
      <c r="K5" s="84"/>
      <c r="L5" s="84"/>
    </row>
    <row r="6" spans="1:12" ht="37.5" customHeight="1">
      <c r="A6" s="156" t="s">
        <v>174</v>
      </c>
      <c r="B6" s="161" t="s">
        <v>175</v>
      </c>
      <c r="C6" s="161"/>
      <c r="D6" s="161"/>
      <c r="E6" s="162"/>
      <c r="F6" s="83" t="s">
        <v>27</v>
      </c>
      <c r="G6" s="83" t="s">
        <v>27</v>
      </c>
      <c r="H6" s="84"/>
      <c r="I6" s="84"/>
      <c r="J6" s="84"/>
      <c r="K6" s="84"/>
      <c r="L6" s="84"/>
    </row>
    <row r="7" spans="1:12" ht="36" customHeight="1">
      <c r="A7" s="160"/>
      <c r="B7" s="161" t="s">
        <v>270</v>
      </c>
      <c r="C7" s="161"/>
      <c r="D7" s="161"/>
      <c r="E7" s="162"/>
      <c r="F7" s="5">
        <v>1</v>
      </c>
      <c r="G7" s="5">
        <v>1</v>
      </c>
      <c r="H7" s="84"/>
      <c r="I7" s="84"/>
      <c r="J7" s="84"/>
      <c r="K7" s="84"/>
      <c r="L7" s="84"/>
    </row>
    <row r="8" spans="1:12" ht="36" customHeight="1">
      <c r="A8" s="160"/>
      <c r="B8" s="162" t="s">
        <v>201</v>
      </c>
      <c r="C8" s="163"/>
      <c r="D8" s="163"/>
      <c r="E8" s="164"/>
      <c r="F8" s="5">
        <v>1</v>
      </c>
      <c r="G8" s="5">
        <v>1</v>
      </c>
      <c r="H8" s="84"/>
      <c r="I8" s="84"/>
      <c r="J8" s="84"/>
      <c r="K8" s="84"/>
      <c r="L8" s="84"/>
    </row>
    <row r="9" spans="1:12" ht="36" customHeight="1">
      <c r="A9" s="160"/>
      <c r="B9" s="162" t="s">
        <v>271</v>
      </c>
      <c r="C9" s="163"/>
      <c r="D9" s="163"/>
      <c r="E9" s="164"/>
      <c r="F9" s="5">
        <v>3</v>
      </c>
      <c r="G9" s="5">
        <v>3</v>
      </c>
      <c r="H9" s="84"/>
      <c r="I9" s="84"/>
      <c r="J9" s="84"/>
      <c r="K9" s="84"/>
      <c r="L9" s="84"/>
    </row>
    <row r="10" spans="1:12" ht="36" customHeight="1">
      <c r="A10" s="157"/>
      <c r="B10" s="162" t="s">
        <v>272</v>
      </c>
      <c r="C10" s="163"/>
      <c r="D10" s="163"/>
      <c r="E10" s="164"/>
      <c r="F10" s="5">
        <v>3</v>
      </c>
      <c r="G10" s="5">
        <v>3</v>
      </c>
      <c r="H10" s="84"/>
      <c r="I10" s="84"/>
      <c r="J10" s="84"/>
      <c r="K10" s="84"/>
      <c r="L10" s="84"/>
    </row>
    <row r="11" spans="1:12" ht="27" customHeight="1">
      <c r="A11" s="156" t="s">
        <v>176</v>
      </c>
      <c r="B11" s="162" t="s">
        <v>177</v>
      </c>
      <c r="C11" s="163"/>
      <c r="D11" s="163"/>
      <c r="E11" s="164"/>
      <c r="F11" s="83" t="s">
        <v>27</v>
      </c>
      <c r="G11" s="83" t="s">
        <v>27</v>
      </c>
      <c r="H11" s="84"/>
      <c r="I11" s="84"/>
      <c r="J11" s="84"/>
      <c r="K11" s="84"/>
      <c r="L11" s="84"/>
    </row>
    <row r="12" spans="1:12" ht="36" customHeight="1">
      <c r="A12" s="160"/>
      <c r="B12" s="162" t="s">
        <v>32</v>
      </c>
      <c r="C12" s="163"/>
      <c r="D12" s="163"/>
      <c r="E12" s="164"/>
      <c r="F12" s="5">
        <v>1</v>
      </c>
      <c r="G12" s="5">
        <v>1</v>
      </c>
      <c r="H12" s="84"/>
      <c r="I12" s="84"/>
      <c r="J12" s="84"/>
      <c r="K12" s="84"/>
      <c r="L12" s="84"/>
    </row>
    <row r="13" spans="1:12" ht="37.5" customHeight="1">
      <c r="A13" s="160"/>
      <c r="B13" s="162" t="s">
        <v>41</v>
      </c>
      <c r="C13" s="163"/>
      <c r="D13" s="163"/>
      <c r="E13" s="164"/>
      <c r="F13" s="5">
        <v>1</v>
      </c>
      <c r="G13" s="5">
        <v>1</v>
      </c>
      <c r="H13" s="84"/>
      <c r="I13" s="84"/>
      <c r="J13" s="84"/>
      <c r="K13" s="84"/>
      <c r="L13" s="84"/>
    </row>
    <row r="14" spans="1:12" ht="35.25" customHeight="1">
      <c r="A14" s="157"/>
      <c r="B14" s="162" t="s">
        <v>33</v>
      </c>
      <c r="C14" s="163"/>
      <c r="D14" s="163"/>
      <c r="E14" s="164"/>
      <c r="F14" s="5">
        <v>1</v>
      </c>
      <c r="G14" s="5">
        <v>1</v>
      </c>
      <c r="H14" s="84"/>
      <c r="I14" s="84"/>
      <c r="J14" s="84"/>
      <c r="K14" s="84"/>
      <c r="L14" s="84"/>
    </row>
    <row r="15" spans="1:12" ht="45" customHeight="1">
      <c r="A15" s="85" t="s">
        <v>178</v>
      </c>
      <c r="B15" s="162" t="s">
        <v>179</v>
      </c>
      <c r="C15" s="163"/>
      <c r="D15" s="163"/>
      <c r="E15" s="164"/>
      <c r="F15" s="5">
        <v>1</v>
      </c>
      <c r="G15" s="5">
        <v>1</v>
      </c>
      <c r="H15" s="84"/>
      <c r="I15" s="84"/>
      <c r="J15" s="84"/>
      <c r="K15" s="84"/>
      <c r="L15" s="84"/>
    </row>
    <row r="16" spans="1:12" ht="47.25" customHeight="1">
      <c r="A16" s="85" t="s">
        <v>180</v>
      </c>
      <c r="B16" s="162" t="s">
        <v>181</v>
      </c>
      <c r="C16" s="163"/>
      <c r="D16" s="163"/>
      <c r="E16" s="164"/>
      <c r="F16" s="5">
        <v>1</v>
      </c>
      <c r="G16" s="5">
        <v>1</v>
      </c>
      <c r="H16" s="84"/>
      <c r="I16" s="84"/>
      <c r="J16" s="84"/>
      <c r="K16" s="84"/>
      <c r="L16" s="84"/>
    </row>
    <row r="17" spans="1:12" ht="35.25" customHeight="1">
      <c r="A17" s="156" t="s">
        <v>182</v>
      </c>
      <c r="B17" s="162" t="s">
        <v>42</v>
      </c>
      <c r="C17" s="163"/>
      <c r="D17" s="163"/>
      <c r="E17" s="164"/>
      <c r="F17" s="5">
        <v>9</v>
      </c>
      <c r="G17" s="5">
        <v>5</v>
      </c>
      <c r="H17" s="84"/>
      <c r="I17" s="84"/>
      <c r="J17" s="84"/>
      <c r="K17" s="84"/>
      <c r="L17" s="84"/>
    </row>
    <row r="18" spans="1:12" ht="27" customHeight="1">
      <c r="A18" s="157"/>
      <c r="B18" s="162" t="s">
        <v>34</v>
      </c>
      <c r="C18" s="163"/>
      <c r="D18" s="163"/>
      <c r="E18" s="164"/>
      <c r="F18" s="5">
        <v>100</v>
      </c>
      <c r="G18" s="5">
        <v>100</v>
      </c>
      <c r="H18" s="84"/>
      <c r="I18" s="84"/>
      <c r="J18" s="84"/>
      <c r="K18" s="84"/>
      <c r="L18" s="84"/>
    </row>
    <row r="19" spans="1:12" ht="27" customHeight="1">
      <c r="A19" s="85" t="s">
        <v>183</v>
      </c>
      <c r="B19" s="162" t="s">
        <v>184</v>
      </c>
      <c r="C19" s="163"/>
      <c r="D19" s="163"/>
      <c r="E19" s="164"/>
      <c r="F19" s="83" t="s">
        <v>27</v>
      </c>
      <c r="G19" s="83" t="s">
        <v>27</v>
      </c>
      <c r="H19" s="84"/>
      <c r="I19" s="84"/>
      <c r="J19" s="84"/>
      <c r="K19" s="84"/>
      <c r="L19" s="84"/>
    </row>
    <row r="20" spans="1:12" ht="40.5" customHeight="1">
      <c r="A20" s="156" t="s">
        <v>202</v>
      </c>
      <c r="B20" s="162" t="s">
        <v>35</v>
      </c>
      <c r="C20" s="163"/>
      <c r="D20" s="163"/>
      <c r="E20" s="164"/>
      <c r="F20" s="5">
        <v>13</v>
      </c>
      <c r="G20" s="5">
        <v>13</v>
      </c>
      <c r="H20" s="84"/>
      <c r="I20" s="84"/>
      <c r="J20" s="84"/>
      <c r="K20" s="84"/>
      <c r="L20" s="84"/>
    </row>
    <row r="21" spans="1:12" ht="26.25" customHeight="1">
      <c r="A21" s="157"/>
      <c r="B21" s="162" t="s">
        <v>36</v>
      </c>
      <c r="C21" s="163"/>
      <c r="D21" s="163"/>
      <c r="E21" s="164"/>
      <c r="F21" s="83">
        <f>F18</f>
        <v>100</v>
      </c>
      <c r="G21" s="83">
        <f>G18</f>
        <v>100</v>
      </c>
      <c r="H21" s="84"/>
      <c r="I21" s="84"/>
      <c r="J21" s="84"/>
      <c r="K21" s="84"/>
      <c r="L21" s="84"/>
    </row>
    <row r="22" spans="1:12" ht="49.5" customHeight="1">
      <c r="A22" s="156" t="s">
        <v>203</v>
      </c>
      <c r="B22" s="162" t="s">
        <v>38</v>
      </c>
      <c r="C22" s="163"/>
      <c r="D22" s="163"/>
      <c r="E22" s="164"/>
      <c r="F22" s="5">
        <v>0</v>
      </c>
      <c r="G22" s="5">
        <v>0</v>
      </c>
      <c r="H22" s="84"/>
      <c r="I22" s="84"/>
      <c r="J22" s="84"/>
      <c r="K22" s="84"/>
      <c r="L22" s="84"/>
    </row>
    <row r="23" spans="1:12" ht="27.75" customHeight="1">
      <c r="A23" s="157"/>
      <c r="B23" s="162" t="s">
        <v>37</v>
      </c>
      <c r="C23" s="163"/>
      <c r="D23" s="163"/>
      <c r="E23" s="164"/>
      <c r="F23" s="83">
        <f>F18</f>
        <v>100</v>
      </c>
      <c r="G23" s="83">
        <f>G18</f>
        <v>100</v>
      </c>
      <c r="H23" s="84"/>
      <c r="I23" s="84"/>
      <c r="J23" s="84"/>
      <c r="K23" s="84"/>
      <c r="L23" s="84"/>
    </row>
    <row r="24" spans="2:12" ht="14.25" customHeight="1">
      <c r="B24" s="87"/>
      <c r="C24" s="87"/>
      <c r="D24" s="87"/>
      <c r="E24" s="87"/>
      <c r="F24" s="88"/>
      <c r="G24" s="88"/>
      <c r="H24" s="84"/>
      <c r="I24" s="84"/>
      <c r="J24" s="84"/>
      <c r="K24" s="84"/>
      <c r="L24" s="84"/>
    </row>
    <row r="25" spans="2:12" ht="10.5" customHeight="1">
      <c r="B25" s="89"/>
      <c r="C25" s="89"/>
      <c r="D25" s="89"/>
      <c r="E25" s="89"/>
      <c r="F25" s="90"/>
      <c r="G25" s="90"/>
      <c r="H25" s="84"/>
      <c r="I25" s="84"/>
      <c r="J25" s="84"/>
      <c r="K25" s="84"/>
      <c r="L25" s="84"/>
    </row>
    <row r="26" spans="2:12" ht="10.5" customHeight="1">
      <c r="B26" s="167" t="s">
        <v>0</v>
      </c>
      <c r="C26" s="167"/>
      <c r="D26" s="167"/>
      <c r="E26" s="167"/>
      <c r="F26" s="167"/>
      <c r="G26" s="167"/>
      <c r="H26" s="84"/>
      <c r="I26" s="84"/>
      <c r="J26" s="84"/>
      <c r="K26" s="84"/>
      <c r="L26" s="84"/>
    </row>
    <row r="27" spans="2:12" ht="10.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 ht="10.5" customHeight="1">
      <c r="B28" s="170" t="s">
        <v>286</v>
      </c>
      <c r="C28" s="170"/>
      <c r="D28" s="170"/>
      <c r="E28" s="170"/>
      <c r="F28" s="170"/>
      <c r="G28" s="170"/>
      <c r="H28" s="84"/>
      <c r="I28" s="84"/>
      <c r="J28" s="84"/>
      <c r="K28" s="84"/>
      <c r="L28" s="84"/>
    </row>
    <row r="29" spans="2:12" ht="10.5" customHeight="1">
      <c r="B29" s="168" t="s">
        <v>40</v>
      </c>
      <c r="C29" s="169"/>
      <c r="D29" s="169"/>
      <c r="E29" s="169"/>
      <c r="F29" s="169"/>
      <c r="G29" s="169"/>
      <c r="H29" s="84"/>
      <c r="I29" s="84"/>
      <c r="J29" s="84"/>
      <c r="K29" s="84"/>
      <c r="L29" s="84"/>
    </row>
    <row r="31" spans="2:7" s="67" customFormat="1" ht="11.25">
      <c r="B31" s="158" t="s">
        <v>1</v>
      </c>
      <c r="C31" s="158" t="s">
        <v>2</v>
      </c>
      <c r="D31" s="158"/>
      <c r="E31" s="158" t="s">
        <v>3</v>
      </c>
      <c r="F31" s="158" t="s">
        <v>4</v>
      </c>
      <c r="G31" s="158" t="s">
        <v>7</v>
      </c>
    </row>
    <row r="32" spans="2:7" s="67" customFormat="1" ht="22.5">
      <c r="B32" s="158"/>
      <c r="C32" s="91" t="s">
        <v>5</v>
      </c>
      <c r="D32" s="91" t="s">
        <v>6</v>
      </c>
      <c r="E32" s="158"/>
      <c r="F32" s="158"/>
      <c r="G32" s="158"/>
    </row>
    <row r="33" spans="2:7" s="33" customFormat="1" ht="9.75">
      <c r="B33" s="92">
        <v>1</v>
      </c>
      <c r="C33" s="92">
        <v>2</v>
      </c>
      <c r="D33" s="92">
        <v>3</v>
      </c>
      <c r="E33" s="92">
        <v>4</v>
      </c>
      <c r="F33" s="92">
        <v>5</v>
      </c>
      <c r="G33" s="92">
        <v>6</v>
      </c>
    </row>
    <row r="34" spans="2:7" ht="48.75" customHeight="1">
      <c r="B34" s="6" t="s">
        <v>8</v>
      </c>
      <c r="C34" s="1" t="s">
        <v>27</v>
      </c>
      <c r="D34" s="1" t="s">
        <v>27</v>
      </c>
      <c r="E34" s="1" t="s">
        <v>27</v>
      </c>
      <c r="F34" s="1" t="s">
        <v>27</v>
      </c>
      <c r="G34" s="93">
        <f>(G36+G37)/2</f>
        <v>2</v>
      </c>
    </row>
    <row r="35" spans="2:7" ht="11.25">
      <c r="B35" s="6" t="s">
        <v>9</v>
      </c>
      <c r="C35" s="1"/>
      <c r="D35" s="1"/>
      <c r="E35" s="1"/>
      <c r="F35" s="1"/>
      <c r="G35" s="1"/>
    </row>
    <row r="36" spans="2:7" ht="45">
      <c r="B36" s="6" t="s">
        <v>39</v>
      </c>
      <c r="C36" s="2">
        <f>IF(F5=0,0,F4/F5*100)</f>
        <v>25</v>
      </c>
      <c r="D36" s="2">
        <f>IF(G5=0,0,G4/G5*100)</f>
        <v>25</v>
      </c>
      <c r="E36" s="2">
        <f>IF(D36&gt;0,C36/D36*100,IF(C36=0,100,120))</f>
        <v>100</v>
      </c>
      <c r="F36" s="1" t="s">
        <v>28</v>
      </c>
      <c r="G36" s="1">
        <f>IF(E36&lt;80,3,IF(E36&gt;=80,IF(E36&lt;=120,2,1)))</f>
        <v>2</v>
      </c>
    </row>
    <row r="37" spans="2:7" ht="56.25">
      <c r="B37" s="6" t="s">
        <v>10</v>
      </c>
      <c r="C37" s="2">
        <f>C39+C40+C41+C42</f>
        <v>8</v>
      </c>
      <c r="D37" s="2">
        <f>D39+D40+D41+D42</f>
        <v>8</v>
      </c>
      <c r="E37" s="2">
        <f>IF(D37&gt;0,C37/D37*100,IF(C37=0,100,120))</f>
        <v>100</v>
      </c>
      <c r="F37" s="1" t="s">
        <v>28</v>
      </c>
      <c r="G37" s="1">
        <f>IF(E37&lt;80,3,IF(E37&gt;=80,IF(E37&lt;=120,2,1)))</f>
        <v>2</v>
      </c>
    </row>
    <row r="38" spans="2:7" ht="11.25">
      <c r="B38" s="6" t="s">
        <v>11</v>
      </c>
      <c r="C38" s="1"/>
      <c r="D38" s="1"/>
      <c r="E38" s="1"/>
      <c r="G38" s="1"/>
    </row>
    <row r="39" spans="2:7" ht="36" customHeight="1">
      <c r="B39" s="6" t="s">
        <v>12</v>
      </c>
      <c r="C39" s="2">
        <f>F7</f>
        <v>1</v>
      </c>
      <c r="D39" s="2">
        <f>G7</f>
        <v>1</v>
      </c>
      <c r="E39" s="2">
        <f>IF(D39&gt;0,C39/D39*100,IF(C39=0,100,120))</f>
        <v>100</v>
      </c>
      <c r="F39" s="1" t="s">
        <v>27</v>
      </c>
      <c r="G39" s="1" t="s">
        <v>27</v>
      </c>
    </row>
    <row r="40" spans="2:7" ht="45">
      <c r="B40" s="6" t="s">
        <v>100</v>
      </c>
      <c r="C40" s="2">
        <f>IF(F8=0,0,1)</f>
        <v>1</v>
      </c>
      <c r="D40" s="2">
        <f>IF(G8=0,0,1)</f>
        <v>1</v>
      </c>
      <c r="E40" s="2">
        <f>IF(D40&gt;0,C40/D40*100,IF(C40=0,100,120))</f>
        <v>100</v>
      </c>
      <c r="F40" s="1" t="s">
        <v>27</v>
      </c>
      <c r="G40" s="1" t="s">
        <v>27</v>
      </c>
    </row>
    <row r="41" spans="2:7" ht="33.75">
      <c r="B41" s="6" t="s">
        <v>13</v>
      </c>
      <c r="C41" s="2">
        <f>F9</f>
        <v>3</v>
      </c>
      <c r="D41" s="2">
        <f>G9</f>
        <v>3</v>
      </c>
      <c r="E41" s="2">
        <f>IF(D41&gt;0,C41/D41*100,IF(C41=0,100,120))</f>
        <v>100</v>
      </c>
      <c r="F41" s="1" t="s">
        <v>27</v>
      </c>
      <c r="G41" s="1" t="s">
        <v>27</v>
      </c>
    </row>
    <row r="42" spans="2:7" ht="45">
      <c r="B42" s="6" t="s">
        <v>14</v>
      </c>
      <c r="C42" s="2">
        <f>F10</f>
        <v>3</v>
      </c>
      <c r="D42" s="2">
        <f>G10</f>
        <v>3</v>
      </c>
      <c r="E42" s="2">
        <f>IF(D42&gt;0,C42/D42*100,IF(C42=0,100,120))</f>
        <v>100</v>
      </c>
      <c r="F42" s="1" t="s">
        <v>27</v>
      </c>
      <c r="G42" s="1" t="s">
        <v>27</v>
      </c>
    </row>
    <row r="43" spans="2:7" ht="11.25">
      <c r="B43" s="6"/>
      <c r="C43" s="1"/>
      <c r="D43" s="1"/>
      <c r="E43" s="1"/>
      <c r="G43" s="1"/>
    </row>
    <row r="44" spans="2:7" ht="45">
      <c r="B44" s="6" t="s">
        <v>15</v>
      </c>
      <c r="C44" s="1" t="s">
        <v>27</v>
      </c>
      <c r="D44" s="1" t="s">
        <v>27</v>
      </c>
      <c r="E44" s="1" t="s">
        <v>27</v>
      </c>
      <c r="F44" s="1" t="s">
        <v>27</v>
      </c>
      <c r="G44" s="93">
        <f>(G46+G47+G48)/3</f>
        <v>2</v>
      </c>
    </row>
    <row r="45" spans="2:7" ht="11.25">
      <c r="B45" s="6" t="s">
        <v>16</v>
      </c>
      <c r="C45" s="1"/>
      <c r="D45" s="1"/>
      <c r="E45" s="1"/>
      <c r="G45" s="1"/>
    </row>
    <row r="46" spans="2:7" ht="33.75">
      <c r="B46" s="6" t="s">
        <v>17</v>
      </c>
      <c r="C46" s="1">
        <f aca="true" t="shared" si="0" ref="C46:D48">IF(F12=0,0,1)</f>
        <v>1</v>
      </c>
      <c r="D46" s="1">
        <f t="shared" si="0"/>
        <v>1</v>
      </c>
      <c r="E46" s="2">
        <f aca="true" t="shared" si="1" ref="E46:E52">IF(D46&gt;0,C46/D46*100,IF(C46=0,100,120))</f>
        <v>100</v>
      </c>
      <c r="F46" s="1" t="s">
        <v>28</v>
      </c>
      <c r="G46" s="1">
        <f aca="true" t="shared" si="2" ref="G46:G52">IF(E46&lt;80,3,IF(E46&gt;=80,IF(E46&lt;=120,2,1)))</f>
        <v>2</v>
      </c>
    </row>
    <row r="47" spans="2:7" ht="45">
      <c r="B47" s="6" t="s">
        <v>18</v>
      </c>
      <c r="C47" s="1">
        <f t="shared" si="0"/>
        <v>1</v>
      </c>
      <c r="D47" s="1">
        <f t="shared" si="0"/>
        <v>1</v>
      </c>
      <c r="E47" s="2">
        <f t="shared" si="1"/>
        <v>100</v>
      </c>
      <c r="F47" s="1" t="s">
        <v>28</v>
      </c>
      <c r="G47" s="1">
        <f t="shared" si="2"/>
        <v>2</v>
      </c>
    </row>
    <row r="48" spans="2:7" ht="45">
      <c r="B48" s="6" t="s">
        <v>19</v>
      </c>
      <c r="C48" s="1">
        <f t="shared" si="0"/>
        <v>1</v>
      </c>
      <c r="D48" s="1">
        <f t="shared" si="0"/>
        <v>1</v>
      </c>
      <c r="E48" s="2">
        <f t="shared" si="1"/>
        <v>100</v>
      </c>
      <c r="F48" s="1" t="s">
        <v>28</v>
      </c>
      <c r="G48" s="1">
        <f t="shared" si="2"/>
        <v>2</v>
      </c>
    </row>
    <row r="49" spans="2:7" ht="11.25">
      <c r="B49" s="6"/>
      <c r="C49" s="1"/>
      <c r="D49" s="1"/>
      <c r="E49" s="1"/>
      <c r="G49" s="1"/>
    </row>
    <row r="50" spans="2:7" ht="45">
      <c r="B50" s="6" t="s">
        <v>20</v>
      </c>
      <c r="C50" s="1">
        <f>IF(F15=0,0,1)</f>
        <v>1</v>
      </c>
      <c r="D50" s="1">
        <f>IF(G15=0,0,1)</f>
        <v>1</v>
      </c>
      <c r="E50" s="2">
        <f t="shared" si="1"/>
        <v>100</v>
      </c>
      <c r="F50" s="1" t="s">
        <v>28</v>
      </c>
      <c r="G50" s="93">
        <f t="shared" si="2"/>
        <v>2</v>
      </c>
    </row>
    <row r="51" spans="2:7" ht="11.25">
      <c r="B51" s="6"/>
      <c r="C51" s="1"/>
      <c r="D51" s="1"/>
      <c r="E51" s="1"/>
      <c r="G51" s="1"/>
    </row>
    <row r="52" spans="2:7" ht="67.5">
      <c r="B52" s="6" t="s">
        <v>21</v>
      </c>
      <c r="C52" s="1">
        <f>IF(F16=0,0,1)</f>
        <v>1</v>
      </c>
      <c r="D52" s="1">
        <f>IF(G16=0,0,1)</f>
        <v>1</v>
      </c>
      <c r="E52" s="2">
        <f t="shared" si="1"/>
        <v>100</v>
      </c>
      <c r="F52" s="1" t="s">
        <v>28</v>
      </c>
      <c r="G52" s="93">
        <f t="shared" si="2"/>
        <v>2</v>
      </c>
    </row>
    <row r="53" spans="2:7" ht="11.25">
      <c r="B53" s="6"/>
      <c r="C53" s="1"/>
      <c r="D53" s="1"/>
      <c r="E53" s="1"/>
      <c r="F53" s="1"/>
      <c r="G53" s="1"/>
    </row>
    <row r="54" spans="2:7" ht="33.75">
      <c r="B54" s="6" t="s">
        <v>22</v>
      </c>
      <c r="C54" s="2">
        <f>C55</f>
        <v>9</v>
      </c>
      <c r="D54" s="2">
        <f>D55</f>
        <v>5</v>
      </c>
      <c r="E54" s="2">
        <f>E55</f>
        <v>180</v>
      </c>
      <c r="F54" s="1" t="s">
        <v>29</v>
      </c>
      <c r="G54" s="93">
        <f>G55</f>
        <v>3</v>
      </c>
    </row>
    <row r="55" spans="2:7" ht="72" customHeight="1">
      <c r="B55" s="6" t="s">
        <v>45</v>
      </c>
      <c r="C55" s="2">
        <f>IF(F18=0,0,F17/F18*100)</f>
        <v>9</v>
      </c>
      <c r="D55" s="2">
        <f>IF(G18=0,0,G17/G18*100)</f>
        <v>5</v>
      </c>
      <c r="E55" s="2">
        <f>IF(D55&gt;0,C55/D55*100,IF(C55=0,100,120))</f>
        <v>180</v>
      </c>
      <c r="F55" s="1" t="s">
        <v>29</v>
      </c>
      <c r="G55" s="94">
        <f>IF(E55&lt;80,1,IF(E55&gt;=80,IF(E55&lt;=120,2,3)))</f>
        <v>3</v>
      </c>
    </row>
    <row r="56" spans="2:7" ht="11.25">
      <c r="B56" s="6"/>
      <c r="C56" s="1"/>
      <c r="D56" s="1"/>
      <c r="E56" s="1"/>
      <c r="G56" s="1"/>
    </row>
    <row r="57" spans="2:7" ht="45">
      <c r="B57" s="6" t="s">
        <v>23</v>
      </c>
      <c r="C57" s="1" t="s">
        <v>27</v>
      </c>
      <c r="D57" s="1" t="s">
        <v>27</v>
      </c>
      <c r="E57" s="1" t="s">
        <v>27</v>
      </c>
      <c r="F57" s="1" t="s">
        <v>27</v>
      </c>
      <c r="G57" s="93">
        <f>(G59+G60)/2</f>
        <v>2</v>
      </c>
    </row>
    <row r="58" spans="2:7" ht="11.25">
      <c r="B58" s="6" t="s">
        <v>16</v>
      </c>
      <c r="C58" s="1"/>
      <c r="D58" s="1"/>
      <c r="E58" s="1"/>
      <c r="G58" s="1"/>
    </row>
    <row r="59" spans="2:7" ht="56.25">
      <c r="B59" s="6" t="s">
        <v>43</v>
      </c>
      <c r="C59" s="2">
        <f>IF(F21=0,0,F20/F21*100)</f>
        <v>13</v>
      </c>
      <c r="D59" s="2">
        <f>IF(G21=0,0,G20/G21*100)</f>
        <v>13</v>
      </c>
      <c r="E59" s="2">
        <f>IF(D59&gt;0,C59/D59*100,IF(C59=0,100,120))</f>
        <v>100</v>
      </c>
      <c r="F59" s="1" t="s">
        <v>29</v>
      </c>
      <c r="G59" s="1">
        <f>IF(E59&lt;80,1,IF(E59&gt;=80,IF(E59&lt;=120,2,3)))</f>
        <v>2</v>
      </c>
    </row>
    <row r="60" spans="2:7" ht="67.5">
      <c r="B60" s="6" t="s">
        <v>44</v>
      </c>
      <c r="C60" s="2">
        <f>IF(F23=0,0,F22/F23*100)</f>
        <v>0</v>
      </c>
      <c r="D60" s="2">
        <f>IF(G23=0,0,G22/G23*100)</f>
        <v>0</v>
      </c>
      <c r="E60" s="2">
        <f>IF(D60&gt;0,C60/D60*100,IF(C60=0,100,120))</f>
        <v>100</v>
      </c>
      <c r="F60" s="1" t="s">
        <v>29</v>
      </c>
      <c r="G60" s="1">
        <f>IF(E60&lt;80,1,IF(E60&gt;=80,IF(E60&lt;=120,2,3)))</f>
        <v>2</v>
      </c>
    </row>
    <row r="61" spans="2:7" ht="11.25">
      <c r="B61" s="6"/>
      <c r="C61" s="1"/>
      <c r="D61" s="1"/>
      <c r="E61" s="1"/>
      <c r="G61" s="1"/>
    </row>
    <row r="62" spans="2:7" ht="22.5">
      <c r="B62" s="6" t="s">
        <v>144</v>
      </c>
      <c r="C62" s="1" t="s">
        <v>27</v>
      </c>
      <c r="D62" s="1" t="s">
        <v>27</v>
      </c>
      <c r="E62" s="1" t="s">
        <v>27</v>
      </c>
      <c r="F62" s="1" t="s">
        <v>27</v>
      </c>
      <c r="G62" s="93">
        <f>(G34+G44+G50+G52+G54+G57)/6</f>
        <v>2.1666666666666665</v>
      </c>
    </row>
    <row r="65" spans="2:7" s="95" customFormat="1" ht="11.25">
      <c r="B65" s="96" t="s">
        <v>285</v>
      </c>
      <c r="C65" s="159" t="s">
        <v>289</v>
      </c>
      <c r="D65" s="159"/>
      <c r="E65" s="159"/>
      <c r="F65" s="155" t="s">
        <v>170</v>
      </c>
      <c r="G65" s="155"/>
    </row>
    <row r="66" spans="1:7" s="97" customFormat="1" ht="11.25" customHeight="1">
      <c r="A66" s="69"/>
      <c r="B66" s="69" t="s">
        <v>24</v>
      </c>
      <c r="C66" s="154" t="s">
        <v>25</v>
      </c>
      <c r="D66" s="154"/>
      <c r="E66" s="154"/>
      <c r="F66" s="154" t="s">
        <v>26</v>
      </c>
      <c r="G66" s="154"/>
    </row>
  </sheetData>
  <sheetProtection password="CC68" sheet="1"/>
  <mergeCells count="40">
    <mergeCell ref="B22:E22"/>
    <mergeCell ref="B28:G28"/>
    <mergeCell ref="B19:E19"/>
    <mergeCell ref="B2:G2"/>
    <mergeCell ref="B4:E4"/>
    <mergeCell ref="B5:E5"/>
    <mergeCell ref="B3:E3"/>
    <mergeCell ref="B7:E7"/>
    <mergeCell ref="B9:E9"/>
    <mergeCell ref="B10:E10"/>
    <mergeCell ref="B8:E8"/>
    <mergeCell ref="B12:E12"/>
    <mergeCell ref="B16:E16"/>
    <mergeCell ref="B18:E18"/>
    <mergeCell ref="A4:A5"/>
    <mergeCell ref="A6:A10"/>
    <mergeCell ref="A11:A14"/>
    <mergeCell ref="A17:A18"/>
    <mergeCell ref="B6:E6"/>
    <mergeCell ref="B11:E11"/>
    <mergeCell ref="B15:E15"/>
    <mergeCell ref="B17:E17"/>
    <mergeCell ref="B13:E13"/>
    <mergeCell ref="B14:E14"/>
    <mergeCell ref="F66:G66"/>
    <mergeCell ref="F65:G65"/>
    <mergeCell ref="A20:A21"/>
    <mergeCell ref="A22:A23"/>
    <mergeCell ref="C31:D31"/>
    <mergeCell ref="B31:B32"/>
    <mergeCell ref="E31:E32"/>
    <mergeCell ref="C65:E65"/>
    <mergeCell ref="C66:E66"/>
    <mergeCell ref="F31:F32"/>
    <mergeCell ref="G31:G32"/>
    <mergeCell ref="B20:E20"/>
    <mergeCell ref="B26:G26"/>
    <mergeCell ref="B29:G29"/>
    <mergeCell ref="B23:E23"/>
    <mergeCell ref="B21:E21"/>
  </mergeCells>
  <printOptions horizontalCentered="1"/>
  <pageMargins left="0.73" right="0.15748031496062992" top="0.35" bottom="0.27" header="0.17" footer="0.17"/>
  <pageSetup horizontalDpi="600" verticalDpi="600" orientation="portrait" paperSize="9" r:id="rId1"/>
  <rowBreaks count="1" manualBreakCount="1">
    <brk id="23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L50"/>
  <sheetViews>
    <sheetView zoomScale="105" zoomScaleNormal="105" zoomScalePageLayoutView="0" workbookViewId="0" topLeftCell="A1">
      <selection activeCell="J9" sqref="J9"/>
    </sheetView>
  </sheetViews>
  <sheetFormatPr defaultColWidth="9.33203125" defaultRowHeight="11.25"/>
  <cols>
    <col min="1" max="1" width="7" style="67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165" t="s">
        <v>50</v>
      </c>
      <c r="C2" s="165"/>
      <c r="D2" s="165"/>
      <c r="E2" s="165"/>
      <c r="F2" s="165"/>
      <c r="G2" s="165"/>
      <c r="H2" s="84"/>
      <c r="I2" s="84"/>
      <c r="J2" s="84"/>
      <c r="K2" s="84"/>
      <c r="L2" s="84"/>
    </row>
    <row r="3" spans="1:12" ht="18" customHeight="1">
      <c r="A3" s="85"/>
      <c r="B3" s="166" t="s">
        <v>49</v>
      </c>
      <c r="C3" s="166"/>
      <c r="D3" s="166"/>
      <c r="E3" s="166"/>
      <c r="F3" s="86" t="s">
        <v>31</v>
      </c>
      <c r="G3" s="86" t="s">
        <v>30</v>
      </c>
      <c r="H3" s="84"/>
      <c r="I3" s="84"/>
      <c r="J3" s="84"/>
      <c r="K3" s="84"/>
      <c r="L3" s="84"/>
    </row>
    <row r="4" spans="1:12" ht="26.25" customHeight="1">
      <c r="A4" s="85" t="s">
        <v>185</v>
      </c>
      <c r="B4" s="161" t="s">
        <v>186</v>
      </c>
      <c r="C4" s="161"/>
      <c r="D4" s="161"/>
      <c r="E4" s="161"/>
      <c r="F4" s="83" t="s">
        <v>27</v>
      </c>
      <c r="G4" s="83" t="s">
        <v>27</v>
      </c>
      <c r="H4" s="84"/>
      <c r="I4" s="84"/>
      <c r="J4" s="84"/>
      <c r="K4" s="84"/>
      <c r="L4" s="84"/>
    </row>
    <row r="5" spans="1:12" ht="48" customHeight="1">
      <c r="A5" s="85" t="s">
        <v>173</v>
      </c>
      <c r="B5" s="162" t="s">
        <v>61</v>
      </c>
      <c r="C5" s="163"/>
      <c r="D5" s="163"/>
      <c r="E5" s="164"/>
      <c r="F5" s="5">
        <v>5</v>
      </c>
      <c r="G5" s="5">
        <v>5</v>
      </c>
      <c r="H5" s="84"/>
      <c r="I5" s="84"/>
      <c r="J5" s="84"/>
      <c r="K5" s="84"/>
      <c r="L5" s="84"/>
    </row>
    <row r="6" spans="1:12" ht="37.5" customHeight="1">
      <c r="A6" s="156" t="s">
        <v>174</v>
      </c>
      <c r="B6" s="162" t="s">
        <v>62</v>
      </c>
      <c r="C6" s="163"/>
      <c r="D6" s="163"/>
      <c r="E6" s="164"/>
      <c r="F6" s="83" t="s">
        <v>27</v>
      </c>
      <c r="G6" s="83" t="s">
        <v>27</v>
      </c>
      <c r="H6" s="84"/>
      <c r="I6" s="84"/>
      <c r="J6" s="84"/>
      <c r="K6" s="84"/>
      <c r="L6" s="84"/>
    </row>
    <row r="7" spans="1:12" ht="36" customHeight="1">
      <c r="A7" s="160"/>
      <c r="B7" s="162" t="s">
        <v>63</v>
      </c>
      <c r="C7" s="163"/>
      <c r="D7" s="163"/>
      <c r="E7" s="164"/>
      <c r="F7" s="5">
        <v>30</v>
      </c>
      <c r="G7" s="5">
        <v>30</v>
      </c>
      <c r="H7" s="84"/>
      <c r="I7" s="84"/>
      <c r="J7" s="84"/>
      <c r="K7" s="84"/>
      <c r="L7" s="84"/>
    </row>
    <row r="8" spans="1:12" ht="30" customHeight="1">
      <c r="A8" s="157"/>
      <c r="B8" s="162" t="s">
        <v>64</v>
      </c>
      <c r="C8" s="163"/>
      <c r="D8" s="163"/>
      <c r="E8" s="164"/>
      <c r="F8" s="5">
        <v>30</v>
      </c>
      <c r="G8" s="5">
        <v>30</v>
      </c>
      <c r="H8" s="84"/>
      <c r="I8" s="84"/>
      <c r="J8" s="84"/>
      <c r="K8" s="84"/>
      <c r="L8" s="84"/>
    </row>
    <row r="9" spans="1:12" ht="38.25" customHeight="1">
      <c r="A9" s="156" t="s">
        <v>187</v>
      </c>
      <c r="B9" s="162" t="s">
        <v>66</v>
      </c>
      <c r="C9" s="163"/>
      <c r="D9" s="163"/>
      <c r="E9" s="164"/>
      <c r="F9" s="5">
        <v>0</v>
      </c>
      <c r="G9" s="5">
        <v>0</v>
      </c>
      <c r="H9" s="84"/>
      <c r="I9" s="84"/>
      <c r="J9" s="84"/>
      <c r="K9" s="84"/>
      <c r="L9" s="84"/>
    </row>
    <row r="10" spans="1:12" ht="36" customHeight="1">
      <c r="A10" s="157"/>
      <c r="B10" s="162" t="s">
        <v>67</v>
      </c>
      <c r="C10" s="163"/>
      <c r="D10" s="163"/>
      <c r="E10" s="164"/>
      <c r="F10" s="5">
        <v>13</v>
      </c>
      <c r="G10" s="5">
        <v>13</v>
      </c>
      <c r="H10" s="84"/>
      <c r="I10" s="84"/>
      <c r="J10" s="84"/>
      <c r="K10" s="84"/>
      <c r="L10" s="84"/>
    </row>
    <row r="11" spans="1:12" ht="33.75" customHeight="1">
      <c r="A11" s="156" t="s">
        <v>188</v>
      </c>
      <c r="B11" s="162" t="s">
        <v>70</v>
      </c>
      <c r="C11" s="163"/>
      <c r="D11" s="163"/>
      <c r="E11" s="164"/>
      <c r="F11" s="5">
        <v>0</v>
      </c>
      <c r="G11" s="5">
        <v>0</v>
      </c>
      <c r="H11" s="84"/>
      <c r="I11" s="84"/>
      <c r="J11" s="84"/>
      <c r="K11" s="84"/>
      <c r="L11" s="84"/>
    </row>
    <row r="12" spans="1:12" ht="24.75" customHeight="1">
      <c r="A12" s="157"/>
      <c r="B12" s="162" t="s">
        <v>69</v>
      </c>
      <c r="C12" s="163"/>
      <c r="D12" s="163"/>
      <c r="E12" s="164"/>
      <c r="F12" s="83">
        <f>'ф.2.1 ИндИнф (Ин)'!F23</f>
        <v>100</v>
      </c>
      <c r="G12" s="83">
        <f>'ф.2.1 ИндИнф (Ин)'!G23</f>
        <v>100</v>
      </c>
      <c r="H12" s="84"/>
      <c r="I12" s="84"/>
      <c r="J12" s="84"/>
      <c r="K12" s="84"/>
      <c r="L12" s="84"/>
    </row>
    <row r="13" spans="1:12" ht="46.5" customHeight="1">
      <c r="A13" s="85" t="s">
        <v>189</v>
      </c>
      <c r="B13" s="162" t="s">
        <v>190</v>
      </c>
      <c r="C13" s="163"/>
      <c r="D13" s="163"/>
      <c r="E13" s="164"/>
      <c r="F13" s="5">
        <v>1</v>
      </c>
      <c r="G13" s="5">
        <v>1</v>
      </c>
      <c r="H13" s="84"/>
      <c r="I13" s="84"/>
      <c r="J13" s="84"/>
      <c r="K13" s="84"/>
      <c r="L13" s="84"/>
    </row>
    <row r="14" spans="1:12" ht="36.75" customHeight="1">
      <c r="A14" s="156" t="s">
        <v>191</v>
      </c>
      <c r="B14" s="162" t="s">
        <v>72</v>
      </c>
      <c r="C14" s="163"/>
      <c r="D14" s="163"/>
      <c r="E14" s="164"/>
      <c r="F14" s="5">
        <v>0</v>
      </c>
      <c r="G14" s="5">
        <v>0</v>
      </c>
      <c r="H14" s="84"/>
      <c r="I14" s="84"/>
      <c r="J14" s="84"/>
      <c r="K14" s="84"/>
      <c r="L14" s="84"/>
    </row>
    <row r="15" spans="1:12" ht="35.25" customHeight="1">
      <c r="A15" s="157"/>
      <c r="B15" s="162" t="s">
        <v>73</v>
      </c>
      <c r="C15" s="163"/>
      <c r="D15" s="163"/>
      <c r="E15" s="164"/>
      <c r="F15" s="5">
        <v>0</v>
      </c>
      <c r="G15" s="5">
        <v>0</v>
      </c>
      <c r="H15" s="84"/>
      <c r="I15" s="84"/>
      <c r="J15" s="84"/>
      <c r="K15" s="84"/>
      <c r="L15" s="84"/>
    </row>
    <row r="16" spans="1:12" ht="36" customHeight="1">
      <c r="A16" s="156" t="s">
        <v>192</v>
      </c>
      <c r="B16" s="162" t="s">
        <v>76</v>
      </c>
      <c r="C16" s="163"/>
      <c r="D16" s="163"/>
      <c r="E16" s="164"/>
      <c r="F16" s="5">
        <v>0</v>
      </c>
      <c r="G16" s="5">
        <v>0</v>
      </c>
      <c r="H16" s="84"/>
      <c r="I16" s="84"/>
      <c r="J16" s="84"/>
      <c r="K16" s="84"/>
      <c r="L16" s="84"/>
    </row>
    <row r="17" spans="1:12" ht="27" customHeight="1">
      <c r="A17" s="157"/>
      <c r="B17" s="162" t="s">
        <v>75</v>
      </c>
      <c r="C17" s="163"/>
      <c r="D17" s="163"/>
      <c r="E17" s="164"/>
      <c r="F17" s="83">
        <f>'ф.2.1 ИндИнф (Ин)'!F23</f>
        <v>100</v>
      </c>
      <c r="G17" s="83">
        <f>'ф.2.1 ИндИнф (Ин)'!G23</f>
        <v>100</v>
      </c>
      <c r="H17" s="84"/>
      <c r="I17" s="84"/>
      <c r="J17" s="84"/>
      <c r="K17" s="84"/>
      <c r="L17" s="84"/>
    </row>
    <row r="18" spans="2:12" ht="12.75" customHeight="1">
      <c r="B18" s="87"/>
      <c r="C18" s="87"/>
      <c r="D18" s="87"/>
      <c r="E18" s="87"/>
      <c r="F18" s="88"/>
      <c r="G18" s="88"/>
      <c r="H18" s="84"/>
      <c r="I18" s="84"/>
      <c r="J18" s="84"/>
      <c r="K18" s="84"/>
      <c r="L18" s="84"/>
    </row>
    <row r="19" spans="2:12" ht="10.5" customHeight="1">
      <c r="B19" s="167" t="s">
        <v>51</v>
      </c>
      <c r="C19" s="167"/>
      <c r="D19" s="167"/>
      <c r="E19" s="167"/>
      <c r="F19" s="167"/>
      <c r="G19" s="167"/>
      <c r="H19" s="84"/>
      <c r="I19" s="84"/>
      <c r="J19" s="84"/>
      <c r="K19" s="84"/>
      <c r="L19" s="84"/>
    </row>
    <row r="20" spans="2:12" ht="10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 ht="10.5" customHeight="1">
      <c r="B21" s="170" t="s">
        <v>291</v>
      </c>
      <c r="C21" s="170"/>
      <c r="D21" s="170"/>
      <c r="E21" s="170"/>
      <c r="F21" s="170"/>
      <c r="G21" s="170"/>
      <c r="H21" s="84"/>
      <c r="I21" s="84"/>
      <c r="J21" s="84"/>
      <c r="K21" s="84"/>
      <c r="L21" s="84"/>
    </row>
    <row r="22" spans="2:12" ht="10.5" customHeight="1">
      <c r="B22" s="168" t="s">
        <v>40</v>
      </c>
      <c r="C22" s="169"/>
      <c r="D22" s="169"/>
      <c r="E22" s="169"/>
      <c r="F22" s="169"/>
      <c r="G22" s="169"/>
      <c r="H22" s="84"/>
      <c r="I22" s="84"/>
      <c r="J22" s="84"/>
      <c r="K22" s="84"/>
      <c r="L22" s="84"/>
    </row>
    <row r="24" spans="2:7" s="67" customFormat="1" ht="11.25">
      <c r="B24" s="158" t="s">
        <v>1</v>
      </c>
      <c r="C24" s="158" t="s">
        <v>2</v>
      </c>
      <c r="D24" s="158"/>
      <c r="E24" s="158" t="s">
        <v>3</v>
      </c>
      <c r="F24" s="158" t="s">
        <v>4</v>
      </c>
      <c r="G24" s="158" t="s">
        <v>7</v>
      </c>
    </row>
    <row r="25" spans="2:7" s="67" customFormat="1" ht="22.5">
      <c r="B25" s="158"/>
      <c r="C25" s="91" t="s">
        <v>5</v>
      </c>
      <c r="D25" s="91" t="s">
        <v>6</v>
      </c>
      <c r="E25" s="158"/>
      <c r="F25" s="158"/>
      <c r="G25" s="158"/>
    </row>
    <row r="26" spans="2:7" s="33" customFormat="1" ht="9.75">
      <c r="B26" s="92">
        <v>1</v>
      </c>
      <c r="C26" s="92">
        <v>2</v>
      </c>
      <c r="D26" s="92">
        <v>3</v>
      </c>
      <c r="E26" s="92">
        <v>4</v>
      </c>
      <c r="F26" s="92">
        <v>5</v>
      </c>
      <c r="G26" s="92">
        <v>6</v>
      </c>
    </row>
    <row r="27" spans="2:7" ht="27" customHeight="1">
      <c r="B27" s="6" t="s">
        <v>52</v>
      </c>
      <c r="C27" s="1" t="s">
        <v>27</v>
      </c>
      <c r="D27" s="1" t="s">
        <v>27</v>
      </c>
      <c r="E27" s="1" t="s">
        <v>27</v>
      </c>
      <c r="F27" s="1" t="s">
        <v>27</v>
      </c>
      <c r="G27" s="93">
        <f>(G29+G33)/2</f>
        <v>0.5</v>
      </c>
    </row>
    <row r="28" spans="2:7" ht="11.25">
      <c r="B28" s="6" t="s">
        <v>16</v>
      </c>
      <c r="C28" s="1"/>
      <c r="D28" s="1"/>
      <c r="E28" s="1"/>
      <c r="F28" s="1"/>
      <c r="G28" s="1"/>
    </row>
    <row r="29" spans="2:7" ht="50.25" customHeight="1">
      <c r="B29" s="6" t="s">
        <v>53</v>
      </c>
      <c r="C29" s="2">
        <f>F5</f>
        <v>5</v>
      </c>
      <c r="D29" s="2">
        <f>G5</f>
        <v>5</v>
      </c>
      <c r="E29" s="2">
        <f>IF(D29&gt;0,C29/D29*100,IF(C29=0,100,120))</f>
        <v>100</v>
      </c>
      <c r="F29" s="1" t="s">
        <v>29</v>
      </c>
      <c r="G29" s="98">
        <f>IF(E29&lt;80,0.25,IF(E29&gt;=80,IF(E29&lt;=120,0.5,0.75)))</f>
        <v>0.5</v>
      </c>
    </row>
    <row r="30" spans="2:7" ht="33.75">
      <c r="B30" s="6" t="s">
        <v>54</v>
      </c>
      <c r="C30" s="1" t="s">
        <v>27</v>
      </c>
      <c r="D30" s="1" t="s">
        <v>27</v>
      </c>
      <c r="E30" s="2"/>
      <c r="F30" s="1" t="s">
        <v>29</v>
      </c>
      <c r="G30" s="1"/>
    </row>
    <row r="31" spans="2:7" ht="33.75">
      <c r="B31" s="6" t="s">
        <v>55</v>
      </c>
      <c r="C31" s="2">
        <f>F7</f>
        <v>30</v>
      </c>
      <c r="D31" s="2">
        <f>G7</f>
        <v>30</v>
      </c>
      <c r="E31" s="2">
        <f>IF(D31&gt;0,C31/D31*100,IF(C31=0,100,120))</f>
        <v>100</v>
      </c>
      <c r="F31" s="1" t="s">
        <v>27</v>
      </c>
      <c r="G31" s="1" t="s">
        <v>27</v>
      </c>
    </row>
    <row r="32" spans="2:7" ht="23.25" customHeight="1">
      <c r="B32" s="6" t="s">
        <v>56</v>
      </c>
      <c r="C32" s="2">
        <f>F8</f>
        <v>30</v>
      </c>
      <c r="D32" s="2">
        <f>G8</f>
        <v>30</v>
      </c>
      <c r="E32" s="2">
        <f>IF(D32&gt;0,C32/D32*100,IF(C32=0,100,120))</f>
        <v>100</v>
      </c>
      <c r="F32" s="1" t="s">
        <v>27</v>
      </c>
      <c r="G32" s="1" t="s">
        <v>27</v>
      </c>
    </row>
    <row r="33" spans="2:7" ht="78.75">
      <c r="B33" s="6" t="s">
        <v>65</v>
      </c>
      <c r="C33" s="2">
        <f>IF(F10=0,0,F9/F10*100)</f>
        <v>0</v>
      </c>
      <c r="D33" s="2">
        <f>IF(G10=0,0,G9/G10*100)</f>
        <v>0</v>
      </c>
      <c r="E33" s="2">
        <f>IF(D33&gt;0,C33/D33*100,IF(C33=0,100,120))</f>
        <v>100</v>
      </c>
      <c r="F33" s="1" t="s">
        <v>29</v>
      </c>
      <c r="G33" s="98">
        <f>IF(E33&lt;80,0.25,IF(E33&gt;=80,IF(E33&lt;=120,0.5,0.75)))</f>
        <v>0.5</v>
      </c>
    </row>
    <row r="34" spans="2:7" ht="11.25">
      <c r="B34" s="6"/>
      <c r="C34" s="2"/>
      <c r="D34" s="2"/>
      <c r="E34" s="2"/>
      <c r="F34" s="1"/>
      <c r="G34" s="1"/>
    </row>
    <row r="35" spans="2:7" ht="33.75">
      <c r="B35" s="6" t="s">
        <v>57</v>
      </c>
      <c r="C35" s="2">
        <f>C36</f>
        <v>0</v>
      </c>
      <c r="D35" s="2">
        <f>D36</f>
        <v>0</v>
      </c>
      <c r="E35" s="2">
        <f>E36</f>
        <v>100</v>
      </c>
      <c r="F35" s="1"/>
      <c r="G35" s="93">
        <f>G36</f>
        <v>0.5</v>
      </c>
    </row>
    <row r="36" spans="2:7" ht="45">
      <c r="B36" s="6" t="s">
        <v>68</v>
      </c>
      <c r="C36" s="2">
        <f>IF(F12=0,0,F11/F12*100)</f>
        <v>0</v>
      </c>
      <c r="D36" s="2">
        <f>IF(G12=0,0,G11/G12*100)</f>
        <v>0</v>
      </c>
      <c r="E36" s="2">
        <f>IF(D36&gt;0,C36/D36*100,IF(C36=0,100,120))</f>
        <v>100</v>
      </c>
      <c r="F36" s="1" t="s">
        <v>29</v>
      </c>
      <c r="G36" s="98">
        <f>IF(E36&lt;80,0.25,IF(E36&gt;=80,IF(E36&lt;=120,0.5,0.75)))</f>
        <v>0.5</v>
      </c>
    </row>
    <row r="37" spans="2:7" ht="11.25">
      <c r="B37" s="6"/>
      <c r="C37" s="1"/>
      <c r="D37" s="1"/>
      <c r="E37" s="2"/>
      <c r="F37" s="1"/>
      <c r="G37" s="4"/>
    </row>
    <row r="38" spans="2:7" ht="33.75">
      <c r="B38" s="6" t="s">
        <v>58</v>
      </c>
      <c r="C38" s="1" t="s">
        <v>27</v>
      </c>
      <c r="D38" s="1" t="s">
        <v>27</v>
      </c>
      <c r="E38" s="1" t="s">
        <v>27</v>
      </c>
      <c r="F38" s="1" t="s">
        <v>27</v>
      </c>
      <c r="G38" s="93">
        <f>(G40+G41)/2</f>
        <v>0.5</v>
      </c>
    </row>
    <row r="39" spans="2:7" ht="11.25">
      <c r="B39" s="6" t="s">
        <v>16</v>
      </c>
      <c r="C39" s="1"/>
      <c r="D39" s="1"/>
      <c r="E39" s="1"/>
      <c r="G39" s="1"/>
    </row>
    <row r="40" spans="2:7" ht="46.5" customHeight="1">
      <c r="B40" s="6" t="s">
        <v>59</v>
      </c>
      <c r="C40" s="2">
        <f>IF(F13=0,0,1)</f>
        <v>1</v>
      </c>
      <c r="D40" s="2">
        <f>IF(G13=0,0,1)</f>
        <v>1</v>
      </c>
      <c r="E40" s="2">
        <f>IF(D40&gt;0,C40/D40*100,IF(C40=0,100,120))</f>
        <v>100</v>
      </c>
      <c r="F40" s="1" t="s">
        <v>28</v>
      </c>
      <c r="G40" s="98">
        <f>IF(E40&lt;80,0.75,IF(E40&gt;=80,IF(E40&lt;=120,0.5,0.25)))</f>
        <v>0.5</v>
      </c>
    </row>
    <row r="41" spans="2:7" ht="78.75">
      <c r="B41" s="6" t="s">
        <v>71</v>
      </c>
      <c r="C41" s="2">
        <f>IF(F15=0,0,F14/F15*100)</f>
        <v>0</v>
      </c>
      <c r="D41" s="2">
        <f>IF(G15=0,0,G14/G15*100)</f>
        <v>0</v>
      </c>
      <c r="E41" s="2">
        <f>IF(D41&gt;0,C41/D41*100,IF(C41=0,100,120))</f>
        <v>100</v>
      </c>
      <c r="F41" s="1" t="s">
        <v>29</v>
      </c>
      <c r="G41" s="98">
        <f>IF(E41&lt;80,0.25,IF(E41&gt;=80,IF(E41&lt;=120,0.5,0.75)))</f>
        <v>0.5</v>
      </c>
    </row>
    <row r="42" spans="2:7" ht="11.25">
      <c r="B42" s="6"/>
      <c r="C42" s="1"/>
      <c r="D42" s="1"/>
      <c r="E42" s="2"/>
      <c r="F42" s="1"/>
      <c r="G42" s="1"/>
    </row>
    <row r="43" spans="2:7" ht="33.75">
      <c r="B43" s="6" t="s">
        <v>60</v>
      </c>
      <c r="C43" s="2">
        <f>C44</f>
        <v>0</v>
      </c>
      <c r="D43" s="2">
        <f>D44</f>
        <v>0</v>
      </c>
      <c r="E43" s="2">
        <f>E44</f>
        <v>100</v>
      </c>
      <c r="F43" s="1" t="s">
        <v>29</v>
      </c>
      <c r="G43" s="93">
        <f>G44</f>
        <v>0.2</v>
      </c>
    </row>
    <row r="44" spans="2:7" ht="56.25">
      <c r="B44" s="6" t="s">
        <v>74</v>
      </c>
      <c r="C44" s="2">
        <f>IF(F17=0,0,F16/F17*100)</f>
        <v>0</v>
      </c>
      <c r="D44" s="2">
        <f>IF(G17=0,0,G16/G17*100)</f>
        <v>0</v>
      </c>
      <c r="E44" s="2">
        <f>IF(D44&gt;0,C44/D44*100,IF(C44=0,100,120))</f>
        <v>100</v>
      </c>
      <c r="F44" s="1" t="s">
        <v>29</v>
      </c>
      <c r="G44" s="98">
        <f>IF(E44&lt;80,0.1,IF(E44&gt;=80,IF(E44&lt;=120,0.2,0.3)))</f>
        <v>0.2</v>
      </c>
    </row>
    <row r="45" spans="2:7" ht="11.25">
      <c r="B45" s="6"/>
      <c r="C45" s="1"/>
      <c r="D45" s="1"/>
      <c r="E45" s="1"/>
      <c r="G45" s="1"/>
    </row>
    <row r="46" spans="2:7" ht="22.5">
      <c r="B46" s="6" t="s">
        <v>145</v>
      </c>
      <c r="C46" s="1" t="s">
        <v>27</v>
      </c>
      <c r="D46" s="1" t="s">
        <v>27</v>
      </c>
      <c r="E46" s="1" t="s">
        <v>27</v>
      </c>
      <c r="F46" s="1" t="s">
        <v>27</v>
      </c>
      <c r="G46" s="99">
        <f>(G27+G35+G38+G43)/4</f>
        <v>0.425</v>
      </c>
    </row>
    <row r="49" spans="2:7" s="100" customFormat="1" ht="11.25">
      <c r="B49" s="96" t="s">
        <v>283</v>
      </c>
      <c r="C49" s="171" t="s">
        <v>292</v>
      </c>
      <c r="D49" s="171"/>
      <c r="E49" s="171"/>
      <c r="F49" s="172" t="s">
        <v>193</v>
      </c>
      <c r="G49" s="172"/>
    </row>
    <row r="50" spans="1:7" s="97" customFormat="1" ht="11.25" customHeight="1">
      <c r="A50" s="69"/>
      <c r="B50" s="69" t="s">
        <v>24</v>
      </c>
      <c r="C50" s="154" t="s">
        <v>25</v>
      </c>
      <c r="D50" s="154"/>
      <c r="E50" s="154"/>
      <c r="F50" s="154" t="s">
        <v>26</v>
      </c>
      <c r="G50" s="154"/>
    </row>
  </sheetData>
  <sheetProtection password="CC68" sheet="1" objects="1" scenarios="1"/>
  <mergeCells count="33">
    <mergeCell ref="B2:G2"/>
    <mergeCell ref="B3:E3"/>
    <mergeCell ref="B4:E4"/>
    <mergeCell ref="B5:E5"/>
    <mergeCell ref="B6:E6"/>
    <mergeCell ref="A6:A8"/>
    <mergeCell ref="A9:A10"/>
    <mergeCell ref="A11:A12"/>
    <mergeCell ref="A14:A15"/>
    <mergeCell ref="A16:A17"/>
    <mergeCell ref="B7:E7"/>
    <mergeCell ref="B8:E8"/>
    <mergeCell ref="B9:E9"/>
    <mergeCell ref="B10:E10"/>
    <mergeCell ref="B21:G21"/>
    <mergeCell ref="B14:E14"/>
    <mergeCell ref="B15:E15"/>
    <mergeCell ref="B17:E17"/>
    <mergeCell ref="B11:E11"/>
    <mergeCell ref="B16:E16"/>
    <mergeCell ref="G24:G25"/>
    <mergeCell ref="F50:G50"/>
    <mergeCell ref="C49:E49"/>
    <mergeCell ref="B12:E12"/>
    <mergeCell ref="B13:E13"/>
    <mergeCell ref="B19:G19"/>
    <mergeCell ref="C50:E50"/>
    <mergeCell ref="F49:G49"/>
    <mergeCell ref="B22:G22"/>
    <mergeCell ref="B24:B25"/>
    <mergeCell ref="C24:D24"/>
    <mergeCell ref="E24:E25"/>
    <mergeCell ref="F24:F25"/>
  </mergeCells>
  <printOptions horizontalCentered="1"/>
  <pageMargins left="0.49" right="0.16" top="0.24" bottom="0.27" header="0.17" footer="0.17"/>
  <pageSetup horizontalDpi="600" verticalDpi="600" orientation="portrait" paperSize="9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L64"/>
  <sheetViews>
    <sheetView zoomScalePageLayoutView="0" workbookViewId="0" topLeftCell="A49">
      <selection activeCell="K31" sqref="K31"/>
    </sheetView>
  </sheetViews>
  <sheetFormatPr defaultColWidth="9.33203125" defaultRowHeight="11.25"/>
  <cols>
    <col min="1" max="1" width="5.66015625" style="68" customWidth="1"/>
    <col min="2" max="2" width="51.83203125" style="8" customWidth="1"/>
    <col min="3" max="3" width="13.33203125" style="8" customWidth="1"/>
    <col min="4" max="4" width="12.33203125" style="8" customWidth="1"/>
    <col min="5" max="5" width="11.66015625" style="8" customWidth="1"/>
    <col min="6" max="6" width="13.83203125" style="8" customWidth="1"/>
    <col min="7" max="7" width="13.16015625" style="8" customWidth="1"/>
    <col min="8" max="9" width="9.33203125" style="8" customWidth="1"/>
    <col min="10" max="10" width="11.66015625" style="8" bestFit="1" customWidth="1"/>
    <col min="11" max="16384" width="9.33203125" style="8" customWidth="1"/>
  </cols>
  <sheetData>
    <row r="2" spans="2:12" ht="25.5" customHeight="1">
      <c r="B2" s="173" t="s">
        <v>78</v>
      </c>
      <c r="C2" s="173"/>
      <c r="D2" s="173"/>
      <c r="E2" s="173"/>
      <c r="F2" s="173"/>
      <c r="G2" s="173"/>
      <c r="H2" s="103"/>
      <c r="I2" s="103"/>
      <c r="J2" s="103"/>
      <c r="K2" s="103"/>
      <c r="L2" s="103"/>
    </row>
    <row r="3" spans="1:12" ht="27" customHeight="1">
      <c r="A3" s="85"/>
      <c r="B3" s="166" t="s">
        <v>49</v>
      </c>
      <c r="C3" s="166"/>
      <c r="D3" s="166"/>
      <c r="E3" s="166"/>
      <c r="F3" s="86" t="s">
        <v>31</v>
      </c>
      <c r="G3" s="86" t="s">
        <v>30</v>
      </c>
      <c r="H3" s="103"/>
      <c r="I3" s="103"/>
      <c r="J3" s="103"/>
      <c r="K3" s="103"/>
      <c r="L3" s="103"/>
    </row>
    <row r="4" spans="1:12" ht="38.25" customHeight="1">
      <c r="A4" s="85" t="s">
        <v>185</v>
      </c>
      <c r="B4" s="161" t="s">
        <v>96</v>
      </c>
      <c r="C4" s="161"/>
      <c r="D4" s="161"/>
      <c r="E4" s="161"/>
      <c r="F4" s="5">
        <v>1</v>
      </c>
      <c r="G4" s="5">
        <v>1</v>
      </c>
      <c r="H4" s="103"/>
      <c r="I4" s="103"/>
      <c r="J4" s="103"/>
      <c r="K4" s="103"/>
      <c r="L4" s="103"/>
    </row>
    <row r="5" spans="1:12" ht="37.5" customHeight="1">
      <c r="A5" s="85" t="s">
        <v>188</v>
      </c>
      <c r="B5" s="161" t="s">
        <v>94</v>
      </c>
      <c r="C5" s="161"/>
      <c r="D5" s="161"/>
      <c r="E5" s="162"/>
      <c r="F5" s="5">
        <v>0</v>
      </c>
      <c r="G5" s="5">
        <v>0</v>
      </c>
      <c r="H5" s="103"/>
      <c r="I5" s="103"/>
      <c r="J5" s="103"/>
      <c r="K5" s="103"/>
      <c r="L5" s="103"/>
    </row>
    <row r="6" spans="1:12" ht="22.5" customHeight="1">
      <c r="A6" s="85"/>
      <c r="B6" s="161" t="s">
        <v>273</v>
      </c>
      <c r="C6" s="161"/>
      <c r="D6" s="161"/>
      <c r="E6" s="162"/>
      <c r="F6" s="83">
        <f>'ф.2.1 ИндИнф (Ин)'!F23</f>
        <v>100</v>
      </c>
      <c r="G6" s="83">
        <f>'ф.2.1 ИндИнф (Ин)'!G23</f>
        <v>100</v>
      </c>
      <c r="H6" s="104"/>
      <c r="I6" s="103"/>
      <c r="J6" s="103"/>
      <c r="K6" s="103"/>
      <c r="L6" s="103"/>
    </row>
    <row r="7" spans="1:12" ht="47.25" customHeight="1">
      <c r="A7" s="101" t="s">
        <v>194</v>
      </c>
      <c r="B7" s="161" t="s">
        <v>274</v>
      </c>
      <c r="C7" s="161"/>
      <c r="D7" s="161"/>
      <c r="E7" s="162"/>
      <c r="F7" s="5">
        <v>0</v>
      </c>
      <c r="G7" s="5">
        <v>0</v>
      </c>
      <c r="H7" s="104"/>
      <c r="I7" s="103"/>
      <c r="J7" s="103"/>
      <c r="K7" s="103"/>
      <c r="L7" s="103"/>
    </row>
    <row r="8" spans="1:12" ht="57.75" customHeight="1">
      <c r="A8" s="85" t="s">
        <v>195</v>
      </c>
      <c r="B8" s="162" t="s">
        <v>275</v>
      </c>
      <c r="C8" s="163"/>
      <c r="D8" s="163"/>
      <c r="E8" s="164"/>
      <c r="F8" s="5">
        <v>0</v>
      </c>
      <c r="G8" s="5">
        <v>0</v>
      </c>
      <c r="H8" s="104"/>
      <c r="I8" s="103"/>
      <c r="J8" s="103"/>
      <c r="K8" s="103"/>
      <c r="L8" s="103"/>
    </row>
    <row r="9" spans="1:12" ht="36" customHeight="1">
      <c r="A9" s="85" t="s">
        <v>196</v>
      </c>
      <c r="B9" s="162" t="s">
        <v>276</v>
      </c>
      <c r="C9" s="163"/>
      <c r="D9" s="163"/>
      <c r="E9" s="164"/>
      <c r="F9" s="5">
        <v>0</v>
      </c>
      <c r="G9" s="5">
        <v>0</v>
      </c>
      <c r="H9" s="103"/>
      <c r="I9" s="103"/>
      <c r="J9" s="103"/>
      <c r="K9" s="103"/>
      <c r="L9" s="103"/>
    </row>
    <row r="10" spans="1:12" ht="35.25" customHeight="1">
      <c r="A10" s="85" t="s">
        <v>198</v>
      </c>
      <c r="B10" s="162" t="s">
        <v>277</v>
      </c>
      <c r="C10" s="163"/>
      <c r="D10" s="163"/>
      <c r="E10" s="164"/>
      <c r="F10" s="5">
        <v>0</v>
      </c>
      <c r="G10" s="5">
        <v>0</v>
      </c>
      <c r="H10" s="103"/>
      <c r="I10" s="103"/>
      <c r="J10" s="103"/>
      <c r="K10" s="103"/>
      <c r="L10" s="103"/>
    </row>
    <row r="11" spans="1:12" ht="36" customHeight="1">
      <c r="A11" s="85" t="s">
        <v>197</v>
      </c>
      <c r="B11" s="162" t="s">
        <v>101</v>
      </c>
      <c r="C11" s="163"/>
      <c r="D11" s="163"/>
      <c r="E11" s="164"/>
      <c r="F11" s="5">
        <v>0</v>
      </c>
      <c r="G11" s="5">
        <v>0</v>
      </c>
      <c r="H11" s="103"/>
      <c r="I11" s="103"/>
      <c r="J11" s="103"/>
      <c r="K11" s="103"/>
      <c r="L11" s="103"/>
    </row>
    <row r="12" spans="1:12" ht="35.25" customHeight="1">
      <c r="A12" s="85" t="s">
        <v>189</v>
      </c>
      <c r="B12" s="162" t="s">
        <v>102</v>
      </c>
      <c r="C12" s="163"/>
      <c r="D12" s="163"/>
      <c r="E12" s="164"/>
      <c r="F12" s="5">
        <v>0</v>
      </c>
      <c r="G12" s="5">
        <v>0</v>
      </c>
      <c r="H12" s="103"/>
      <c r="I12" s="103"/>
      <c r="J12" s="103"/>
      <c r="K12" s="103"/>
      <c r="L12" s="103"/>
    </row>
    <row r="13" spans="1:12" ht="23.25" customHeight="1">
      <c r="A13" s="156" t="s">
        <v>191</v>
      </c>
      <c r="B13" s="162" t="s">
        <v>199</v>
      </c>
      <c r="C13" s="163"/>
      <c r="D13" s="163"/>
      <c r="E13" s="164"/>
      <c r="F13" s="83" t="s">
        <v>27</v>
      </c>
      <c r="G13" s="83" t="s">
        <v>27</v>
      </c>
      <c r="H13" s="103"/>
      <c r="I13" s="103"/>
      <c r="J13" s="103"/>
      <c r="K13" s="103"/>
      <c r="L13" s="103"/>
    </row>
    <row r="14" spans="1:12" ht="26.25" customHeight="1">
      <c r="A14" s="160"/>
      <c r="B14" s="162" t="s">
        <v>103</v>
      </c>
      <c r="C14" s="163"/>
      <c r="D14" s="163"/>
      <c r="E14" s="164"/>
      <c r="F14" s="102">
        <v>0</v>
      </c>
      <c r="G14" s="102">
        <v>0</v>
      </c>
      <c r="H14" s="103"/>
      <c r="I14" s="103"/>
      <c r="J14" s="103"/>
      <c r="K14" s="103"/>
      <c r="L14" s="103"/>
    </row>
    <row r="15" spans="1:12" ht="23.25" customHeight="1">
      <c r="A15" s="160"/>
      <c r="B15" s="162" t="s">
        <v>104</v>
      </c>
      <c r="C15" s="163"/>
      <c r="D15" s="163"/>
      <c r="E15" s="164"/>
      <c r="F15" s="102">
        <v>0</v>
      </c>
      <c r="G15" s="102">
        <v>0</v>
      </c>
      <c r="H15" s="103"/>
      <c r="I15" s="103"/>
      <c r="J15" s="103"/>
      <c r="K15" s="103"/>
      <c r="L15" s="103"/>
    </row>
    <row r="16" spans="1:12" ht="29.25" customHeight="1">
      <c r="A16" s="157"/>
      <c r="B16" s="162" t="s">
        <v>105</v>
      </c>
      <c r="C16" s="163"/>
      <c r="D16" s="163"/>
      <c r="E16" s="164"/>
      <c r="F16" s="102">
        <v>0</v>
      </c>
      <c r="G16" s="102">
        <v>0</v>
      </c>
      <c r="H16" s="103"/>
      <c r="I16" s="103"/>
      <c r="J16" s="103"/>
      <c r="K16" s="103"/>
      <c r="L16" s="103"/>
    </row>
    <row r="17" spans="1:12" ht="39.75" customHeight="1">
      <c r="A17" s="101" t="s">
        <v>192</v>
      </c>
      <c r="B17" s="162" t="s">
        <v>278</v>
      </c>
      <c r="C17" s="163"/>
      <c r="D17" s="163"/>
      <c r="E17" s="164"/>
      <c r="F17" s="102">
        <v>0</v>
      </c>
      <c r="G17" s="102">
        <v>0</v>
      </c>
      <c r="H17" s="103"/>
      <c r="I17" s="103"/>
      <c r="J17" s="103"/>
      <c r="K17" s="103"/>
      <c r="L17" s="103"/>
    </row>
    <row r="18" spans="1:12" ht="9.75" customHeight="1">
      <c r="A18" s="85"/>
      <c r="B18" s="176"/>
      <c r="C18" s="177"/>
      <c r="D18" s="177"/>
      <c r="E18" s="178"/>
      <c r="F18" s="83"/>
      <c r="G18" s="83"/>
      <c r="H18" s="103"/>
      <c r="I18" s="103"/>
      <c r="J18" s="103"/>
      <c r="K18" s="103"/>
      <c r="L18" s="103"/>
    </row>
    <row r="19" spans="1:12" ht="40.5" customHeight="1">
      <c r="A19" s="85" t="s">
        <v>182</v>
      </c>
      <c r="B19" s="162" t="s">
        <v>106</v>
      </c>
      <c r="C19" s="163"/>
      <c r="D19" s="163"/>
      <c r="E19" s="164"/>
      <c r="F19" s="5">
        <v>0</v>
      </c>
      <c r="G19" s="5">
        <v>0</v>
      </c>
      <c r="H19" s="103"/>
      <c r="I19" s="103"/>
      <c r="J19" s="103"/>
      <c r="K19" s="103"/>
      <c r="L19" s="103"/>
    </row>
    <row r="20" spans="1:12" ht="39" customHeight="1">
      <c r="A20" s="156" t="s">
        <v>200</v>
      </c>
      <c r="B20" s="162" t="s">
        <v>279</v>
      </c>
      <c r="C20" s="163"/>
      <c r="D20" s="163"/>
      <c r="E20" s="164"/>
      <c r="F20" s="5">
        <v>0</v>
      </c>
      <c r="G20" s="5">
        <v>0</v>
      </c>
      <c r="H20" s="103"/>
      <c r="I20" s="103"/>
      <c r="J20" s="103"/>
      <c r="K20" s="103"/>
      <c r="L20" s="103"/>
    </row>
    <row r="21" spans="1:12" ht="43.5" customHeight="1">
      <c r="A21" s="157"/>
      <c r="B21" s="162" t="s">
        <v>280</v>
      </c>
      <c r="C21" s="163"/>
      <c r="D21" s="163"/>
      <c r="E21" s="164"/>
      <c r="F21" s="5">
        <v>0</v>
      </c>
      <c r="G21" s="5">
        <v>0</v>
      </c>
      <c r="H21" s="103"/>
      <c r="I21" s="103"/>
      <c r="J21" s="103"/>
      <c r="K21" s="103"/>
      <c r="L21" s="103"/>
    </row>
    <row r="22" spans="2:12" ht="12" customHeight="1">
      <c r="B22" s="87"/>
      <c r="C22" s="87"/>
      <c r="D22" s="87"/>
      <c r="E22" s="87"/>
      <c r="F22" s="88"/>
      <c r="G22" s="88"/>
      <c r="H22" s="103"/>
      <c r="I22" s="103"/>
      <c r="J22" s="103"/>
      <c r="K22" s="103"/>
      <c r="L22" s="103"/>
    </row>
    <row r="23" spans="2:12" ht="10.5" customHeight="1">
      <c r="B23" s="174" t="s">
        <v>77</v>
      </c>
      <c r="C23" s="174"/>
      <c r="D23" s="174"/>
      <c r="E23" s="174"/>
      <c r="F23" s="174"/>
      <c r="G23" s="174"/>
      <c r="H23" s="103"/>
      <c r="I23" s="103"/>
      <c r="J23" s="103"/>
      <c r="K23" s="103"/>
      <c r="L23" s="103"/>
    </row>
    <row r="24" spans="2:12" ht="10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 ht="10.5" customHeight="1">
      <c r="B25" s="170" t="s">
        <v>290</v>
      </c>
      <c r="C25" s="170"/>
      <c r="D25" s="170"/>
      <c r="E25" s="170"/>
      <c r="F25" s="170"/>
      <c r="G25" s="170"/>
      <c r="H25" s="103"/>
      <c r="I25" s="103"/>
      <c r="J25" s="103"/>
      <c r="K25" s="103"/>
      <c r="L25" s="103"/>
    </row>
    <row r="26" spans="2:12" ht="10.5" customHeight="1">
      <c r="B26" s="168" t="s">
        <v>40</v>
      </c>
      <c r="C26" s="169"/>
      <c r="D26" s="169"/>
      <c r="E26" s="169"/>
      <c r="F26" s="169"/>
      <c r="G26" s="169"/>
      <c r="H26" s="103"/>
      <c r="I26" s="103"/>
      <c r="J26" s="103"/>
      <c r="K26" s="103"/>
      <c r="L26" s="103"/>
    </row>
    <row r="27" spans="8:12" ht="10.5" customHeight="1">
      <c r="H27" s="103"/>
      <c r="I27" s="103"/>
      <c r="J27" s="103"/>
      <c r="K27" s="103"/>
      <c r="L27" s="103"/>
    </row>
    <row r="28" spans="2:7" ht="11.25">
      <c r="B28" s="158" t="s">
        <v>1</v>
      </c>
      <c r="C28" s="158" t="s">
        <v>2</v>
      </c>
      <c r="D28" s="158"/>
      <c r="E28" s="158" t="s">
        <v>3</v>
      </c>
      <c r="F28" s="158" t="s">
        <v>4</v>
      </c>
      <c r="G28" s="158" t="s">
        <v>7</v>
      </c>
    </row>
    <row r="29" spans="2:7" s="68" customFormat="1" ht="22.5">
      <c r="B29" s="158"/>
      <c r="C29" s="91" t="s">
        <v>5</v>
      </c>
      <c r="D29" s="91" t="s">
        <v>6</v>
      </c>
      <c r="E29" s="158"/>
      <c r="F29" s="158"/>
      <c r="G29" s="158"/>
    </row>
    <row r="30" spans="2:7" s="68" customFormat="1" ht="11.25">
      <c r="B30" s="92">
        <v>1</v>
      </c>
      <c r="C30" s="92">
        <v>2</v>
      </c>
      <c r="D30" s="92">
        <v>3</v>
      </c>
      <c r="E30" s="92">
        <v>4</v>
      </c>
      <c r="F30" s="92">
        <v>5</v>
      </c>
      <c r="G30" s="92">
        <v>6</v>
      </c>
    </row>
    <row r="31" spans="2:7" s="69" customFormat="1" ht="50.25" customHeight="1">
      <c r="B31" s="6" t="s">
        <v>79</v>
      </c>
      <c r="C31" s="2">
        <f>IF(F4=0,0,1)</f>
        <v>1</v>
      </c>
      <c r="D31" s="2">
        <f>IF(G4=0,0,1)</f>
        <v>1</v>
      </c>
      <c r="E31" s="2">
        <f>IF(D31&gt;0,C31/D31*100,IF(C31=0,100,120))</f>
        <v>100</v>
      </c>
      <c r="F31" s="1" t="s">
        <v>28</v>
      </c>
      <c r="G31" s="93">
        <f>IF(E31&lt;80,3,IF(E31&gt;=80,IF(E31&lt;=120,2,1)))</f>
        <v>2</v>
      </c>
    </row>
    <row r="32" spans="2:7" ht="12" customHeight="1">
      <c r="B32" s="6"/>
      <c r="C32" s="1"/>
      <c r="D32" s="1"/>
      <c r="E32" s="1"/>
      <c r="F32" s="1"/>
      <c r="G32" s="1"/>
    </row>
    <row r="33" spans="2:7" ht="22.5">
      <c r="B33" s="6" t="s">
        <v>80</v>
      </c>
      <c r="C33" s="1" t="s">
        <v>27</v>
      </c>
      <c r="D33" s="1" t="s">
        <v>27</v>
      </c>
      <c r="E33" s="1" t="s">
        <v>27</v>
      </c>
      <c r="F33" s="1" t="s">
        <v>27</v>
      </c>
      <c r="G33" s="93">
        <f>(G35+G36+G38+G39+G40)/5</f>
        <v>2</v>
      </c>
    </row>
    <row r="34" spans="2:7" ht="11.25">
      <c r="B34" s="6" t="s">
        <v>16</v>
      </c>
      <c r="C34" s="2"/>
      <c r="D34" s="2"/>
      <c r="E34" s="2"/>
      <c r="F34" s="1"/>
      <c r="G34" s="1"/>
    </row>
    <row r="35" spans="2:7" ht="51.75" customHeight="1">
      <c r="B35" s="6" t="s">
        <v>95</v>
      </c>
      <c r="C35" s="2">
        <f>IF(F6=0,0,F5/F6*100)</f>
        <v>0</v>
      </c>
      <c r="D35" s="2">
        <f>IF(G6=0,0,G5/G6*100)</f>
        <v>0</v>
      </c>
      <c r="E35" s="2">
        <f aca="true" t="shared" si="0" ref="E35:E40">IF(D35&gt;0,C35/D35*100,IF(C35=0,100,120))</f>
        <v>100</v>
      </c>
      <c r="F35" s="1" t="s">
        <v>29</v>
      </c>
      <c r="G35" s="105">
        <f>IF(E35&lt;80,1,IF(E35&gt;=80,IF(E35&lt;=120,2,3)))</f>
        <v>2</v>
      </c>
    </row>
    <row r="36" spans="2:7" ht="63" customHeight="1">
      <c r="B36" s="6" t="s">
        <v>97</v>
      </c>
      <c r="C36" s="2">
        <f>IF(F6=0,0,F7/F6*100)</f>
        <v>0</v>
      </c>
      <c r="D36" s="2">
        <f>IF(G6=0,0,G7/G6*100)</f>
        <v>0</v>
      </c>
      <c r="E36" s="2">
        <f t="shared" si="0"/>
        <v>100</v>
      </c>
      <c r="F36" s="1" t="s">
        <v>28</v>
      </c>
      <c r="G36" s="1">
        <f>IF(E36&lt;80,3,IF(E36&gt;=80,IF(E36&lt;=120,2,1)))</f>
        <v>2</v>
      </c>
    </row>
    <row r="37" spans="2:7" ht="81" customHeight="1">
      <c r="B37" s="6" t="s">
        <v>98</v>
      </c>
      <c r="C37" s="2">
        <f>IF(F6=0,0,F8/F6*100)</f>
        <v>0</v>
      </c>
      <c r="D37" s="2">
        <f>IF(G6=0,0,G8/G6*100)</f>
        <v>0</v>
      </c>
      <c r="E37" s="2">
        <f t="shared" si="0"/>
        <v>100</v>
      </c>
      <c r="F37" s="1" t="s">
        <v>29</v>
      </c>
      <c r="G37" s="1" t="s">
        <v>27</v>
      </c>
    </row>
    <row r="38" spans="2:7" ht="72" customHeight="1">
      <c r="B38" s="6" t="s">
        <v>99</v>
      </c>
      <c r="C38" s="2">
        <f>IF(F6=0,0,F9/F6*100)</f>
        <v>0</v>
      </c>
      <c r="D38" s="2">
        <f>IF(G6=0,0,G9/G6*100)</f>
        <v>0</v>
      </c>
      <c r="E38" s="2">
        <f t="shared" si="0"/>
        <v>100</v>
      </c>
      <c r="F38" s="1" t="s">
        <v>29</v>
      </c>
      <c r="G38" s="1">
        <f>IF(E38&lt;80,1,IF(E38&gt;=80,IF(E38&lt;=120,2,3)))</f>
        <v>2</v>
      </c>
    </row>
    <row r="39" spans="2:7" ht="53.25" customHeight="1">
      <c r="B39" s="6" t="s">
        <v>107</v>
      </c>
      <c r="C39" s="2">
        <f>IF(F6=0,0,F10/F6*100)</f>
        <v>0</v>
      </c>
      <c r="D39" s="2">
        <f>IF(G6=0,0,G10/G6*100)</f>
        <v>0</v>
      </c>
      <c r="E39" s="2">
        <f t="shared" si="0"/>
        <v>100</v>
      </c>
      <c r="F39" s="1" t="s">
        <v>28</v>
      </c>
      <c r="G39" s="1">
        <f>IF(E39&lt;80,3,IF(E39&gt;=80,IF(E39&lt;=120,2,1)))</f>
        <v>2</v>
      </c>
    </row>
    <row r="40" spans="2:7" ht="40.5" customHeight="1">
      <c r="B40" s="6" t="s">
        <v>81</v>
      </c>
      <c r="C40" s="2">
        <f>F11</f>
        <v>0</v>
      </c>
      <c r="D40" s="2">
        <f>G11</f>
        <v>0</v>
      </c>
      <c r="E40" s="2">
        <f t="shared" si="0"/>
        <v>100</v>
      </c>
      <c r="F40" s="1" t="s">
        <v>28</v>
      </c>
      <c r="G40" s="1">
        <f>IF(E40&lt;80,3,IF(E40&gt;=80,IF(E40&lt;=120,2,1)))</f>
        <v>2</v>
      </c>
    </row>
    <row r="41" spans="2:7" ht="13.5" customHeight="1">
      <c r="B41" s="6"/>
      <c r="C41" s="2"/>
      <c r="D41" s="2"/>
      <c r="E41" s="2"/>
      <c r="F41" s="1"/>
      <c r="G41" s="1"/>
    </row>
    <row r="42" spans="2:7" ht="27.75" customHeight="1">
      <c r="B42" s="6" t="s">
        <v>82</v>
      </c>
      <c r="C42" s="1" t="s">
        <v>27</v>
      </c>
      <c r="D42" s="1" t="s">
        <v>27</v>
      </c>
      <c r="E42" s="1" t="s">
        <v>27</v>
      </c>
      <c r="F42" s="1" t="s">
        <v>27</v>
      </c>
      <c r="G42" s="93">
        <f>G44</f>
        <v>2</v>
      </c>
    </row>
    <row r="43" spans="2:7" ht="15" customHeight="1">
      <c r="B43" s="6" t="s">
        <v>16</v>
      </c>
      <c r="C43" s="1"/>
      <c r="D43" s="1"/>
      <c r="E43" s="1"/>
      <c r="G43" s="1"/>
    </row>
    <row r="44" spans="2:7" ht="31.5" customHeight="1">
      <c r="B44" s="6" t="s">
        <v>83</v>
      </c>
      <c r="C44" s="2">
        <f>F12</f>
        <v>0</v>
      </c>
      <c r="D44" s="2">
        <f>G12</f>
        <v>0</v>
      </c>
      <c r="E44" s="2">
        <f>IF(D44&gt;0,C44/D44*100,IF(C44=0,100,120))</f>
        <v>100</v>
      </c>
      <c r="F44" s="1" t="s">
        <v>29</v>
      </c>
      <c r="G44" s="1">
        <f>IF(E44&lt;80,1,IF(E44&gt;=80,IF(E44&lt;=120,2,3)))</f>
        <v>2</v>
      </c>
    </row>
    <row r="45" spans="2:7" ht="46.5" customHeight="1">
      <c r="B45" s="6" t="s">
        <v>84</v>
      </c>
      <c r="C45" s="1" t="s">
        <v>27</v>
      </c>
      <c r="D45" s="1" t="s">
        <v>27</v>
      </c>
      <c r="E45" s="2"/>
      <c r="F45" s="1" t="s">
        <v>28</v>
      </c>
      <c r="G45" s="1"/>
    </row>
    <row r="46" spans="2:7" ht="24" customHeight="1">
      <c r="B46" s="6" t="s">
        <v>85</v>
      </c>
      <c r="C46" s="106">
        <f aca="true" t="shared" si="1" ref="C46:D48">F14</f>
        <v>0</v>
      </c>
      <c r="D46" s="106">
        <f t="shared" si="1"/>
        <v>0</v>
      </c>
      <c r="E46" s="98">
        <f>IF(D46&gt;0,C46/D46*100,IF(C46=0,100,120))</f>
        <v>100</v>
      </c>
      <c r="F46" s="1" t="s">
        <v>27</v>
      </c>
      <c r="G46" s="1" t="s">
        <v>27</v>
      </c>
    </row>
    <row r="47" spans="2:7" ht="24.75" customHeight="1">
      <c r="B47" s="6" t="s">
        <v>86</v>
      </c>
      <c r="C47" s="106">
        <f t="shared" si="1"/>
        <v>0</v>
      </c>
      <c r="D47" s="106">
        <f t="shared" si="1"/>
        <v>0</v>
      </c>
      <c r="E47" s="98">
        <f>IF(D47&gt;0,C47/D47*100,IF(C47=0,100,120))</f>
        <v>100</v>
      </c>
      <c r="F47" s="1" t="s">
        <v>27</v>
      </c>
      <c r="G47" s="1" t="s">
        <v>27</v>
      </c>
    </row>
    <row r="48" spans="2:7" ht="24.75" customHeight="1">
      <c r="B48" s="6" t="s">
        <v>87</v>
      </c>
      <c r="C48" s="106">
        <f t="shared" si="1"/>
        <v>0</v>
      </c>
      <c r="D48" s="106">
        <f t="shared" si="1"/>
        <v>0</v>
      </c>
      <c r="E48" s="98">
        <f>IF(D48&gt;0,C48/D48*100,IF(C48=0,100,120))</f>
        <v>100</v>
      </c>
      <c r="F48" s="1" t="s">
        <v>27</v>
      </c>
      <c r="G48" s="1" t="s">
        <v>27</v>
      </c>
    </row>
    <row r="49" spans="2:7" ht="11.25">
      <c r="B49" s="6"/>
      <c r="C49" s="1"/>
      <c r="D49" s="1"/>
      <c r="E49" s="1"/>
      <c r="G49" s="1"/>
    </row>
    <row r="50" spans="2:7" ht="22.5">
      <c r="B50" s="6" t="s">
        <v>88</v>
      </c>
      <c r="C50" s="106">
        <f>C51</f>
        <v>0</v>
      </c>
      <c r="D50" s="106">
        <f>D51</f>
        <v>0</v>
      </c>
      <c r="E50" s="98">
        <f>E51</f>
        <v>100</v>
      </c>
      <c r="F50" s="1" t="s">
        <v>29</v>
      </c>
      <c r="G50" s="93">
        <f>G51</f>
        <v>2</v>
      </c>
    </row>
    <row r="51" spans="2:7" ht="48" customHeight="1">
      <c r="B51" s="6" t="s">
        <v>89</v>
      </c>
      <c r="C51" s="106">
        <f>F17</f>
        <v>0</v>
      </c>
      <c r="D51" s="106">
        <f>G17</f>
        <v>0</v>
      </c>
      <c r="E51" s="98">
        <f>IF(D51&gt;0,C51/D51*100,IF(C51=0,100,120))</f>
        <v>100</v>
      </c>
      <c r="F51" s="1" t="s">
        <v>29</v>
      </c>
      <c r="G51" s="1">
        <f>IF(E51&lt;80,1,IF(E51&gt;=80,IF(E51&lt;=120,2,3)))</f>
        <v>2</v>
      </c>
    </row>
    <row r="52" spans="2:7" ht="11.25">
      <c r="B52" s="6"/>
      <c r="C52" s="2"/>
      <c r="D52" s="2"/>
      <c r="E52" s="2"/>
      <c r="F52" s="1"/>
      <c r="G52" s="7"/>
    </row>
    <row r="53" spans="2:7" ht="45">
      <c r="B53" s="6" t="s">
        <v>90</v>
      </c>
      <c r="C53" s="1" t="s">
        <v>27</v>
      </c>
      <c r="D53" s="1" t="s">
        <v>27</v>
      </c>
      <c r="E53" s="1" t="s">
        <v>27</v>
      </c>
      <c r="F53" s="1" t="s">
        <v>27</v>
      </c>
      <c r="G53" s="93">
        <f>(G55+G56)/2</f>
        <v>2</v>
      </c>
    </row>
    <row r="54" spans="2:7" ht="14.25" customHeight="1">
      <c r="B54" s="6" t="s">
        <v>16</v>
      </c>
      <c r="C54" s="1"/>
      <c r="D54" s="1"/>
      <c r="E54" s="1"/>
      <c r="G54" s="1"/>
    </row>
    <row r="55" spans="2:7" ht="39.75" customHeight="1">
      <c r="B55" s="6" t="s">
        <v>91</v>
      </c>
      <c r="C55" s="2">
        <f>F19</f>
        <v>0</v>
      </c>
      <c r="D55" s="2">
        <f>G19</f>
        <v>0</v>
      </c>
      <c r="E55" s="2">
        <f>IF(D55&gt;0,C55/D55*100,IF(C55=0,100,120))</f>
        <v>100</v>
      </c>
      <c r="F55" s="1" t="s">
        <v>29</v>
      </c>
      <c r="G55" s="1">
        <f>IF(E55&lt;80,1,IF(E55&gt;=80,IF(E55&lt;=120,2,3)))</f>
        <v>2</v>
      </c>
    </row>
    <row r="56" spans="2:7" ht="84" customHeight="1">
      <c r="B56" s="6" t="s">
        <v>92</v>
      </c>
      <c r="C56" s="2">
        <f>IF(F21=0,0,F20/F21*100)</f>
        <v>0</v>
      </c>
      <c r="D56" s="2">
        <f>IF(G21=0,0,G20/G21*100)</f>
        <v>0</v>
      </c>
      <c r="E56" s="2">
        <f>IF(D56&gt;0,C56/D56*100,IF(C56=0,100,120))</f>
        <v>100</v>
      </c>
      <c r="F56" s="1" t="s">
        <v>28</v>
      </c>
      <c r="G56" s="1">
        <f>IF(E56&lt;80,3,IF(E56&gt;=80,IF(E56&lt;=120,2,1)))</f>
        <v>2</v>
      </c>
    </row>
    <row r="57" spans="2:7" ht="11.25">
      <c r="B57" s="6"/>
      <c r="C57" s="2"/>
      <c r="D57" s="2"/>
      <c r="E57" s="2"/>
      <c r="F57" s="1"/>
      <c r="G57" s="1"/>
    </row>
    <row r="58" spans="2:7" ht="27" customHeight="1">
      <c r="B58" s="6" t="s">
        <v>146</v>
      </c>
      <c r="C58" s="1" t="s">
        <v>27</v>
      </c>
      <c r="D58" s="1" t="s">
        <v>27</v>
      </c>
      <c r="E58" s="1" t="s">
        <v>27</v>
      </c>
      <c r="F58" s="1" t="s">
        <v>27</v>
      </c>
      <c r="G58" s="93">
        <f>(G31+G33+G42+G50+G53)/5</f>
        <v>2</v>
      </c>
    </row>
    <row r="59" ht="26.25" customHeight="1"/>
    <row r="60" spans="2:7" s="95" customFormat="1" ht="11.25">
      <c r="B60" s="96" t="s">
        <v>285</v>
      </c>
      <c r="C60" s="159" t="s">
        <v>284</v>
      </c>
      <c r="D60" s="159"/>
      <c r="E60" s="159"/>
      <c r="F60" s="155" t="s">
        <v>193</v>
      </c>
      <c r="G60" s="155"/>
    </row>
    <row r="61" spans="1:7" s="97" customFormat="1" ht="9.75">
      <c r="A61" s="69"/>
      <c r="B61" s="69" t="s">
        <v>24</v>
      </c>
      <c r="C61" s="154" t="s">
        <v>25</v>
      </c>
      <c r="D61" s="154"/>
      <c r="E61" s="154"/>
      <c r="F61" s="154" t="s">
        <v>26</v>
      </c>
      <c r="G61" s="154"/>
    </row>
    <row r="64" spans="2:7" ht="27.75" customHeight="1">
      <c r="B64" s="175" t="s">
        <v>93</v>
      </c>
      <c r="C64" s="175"/>
      <c r="D64" s="175"/>
      <c r="E64" s="175"/>
      <c r="F64" s="175"/>
      <c r="G64" s="175"/>
    </row>
  </sheetData>
  <sheetProtection password="CC68" sheet="1" objects="1" scenarios="1"/>
  <mergeCells count="35">
    <mergeCell ref="A13:A16"/>
    <mergeCell ref="A20:A21"/>
    <mergeCell ref="B19:E19"/>
    <mergeCell ref="B13:E13"/>
    <mergeCell ref="B20:E20"/>
    <mergeCell ref="B17:E17"/>
    <mergeCell ref="B16:E16"/>
    <mergeCell ref="B18:E18"/>
    <mergeCell ref="B64:G64"/>
    <mergeCell ref="F60:G60"/>
    <mergeCell ref="F61:G61"/>
    <mergeCell ref="C60:E60"/>
    <mergeCell ref="C61:E61"/>
    <mergeCell ref="B28:B29"/>
    <mergeCell ref="C28:D28"/>
    <mergeCell ref="B12:E12"/>
    <mergeCell ref="B14:E14"/>
    <mergeCell ref="B15:E15"/>
    <mergeCell ref="B26:G26"/>
    <mergeCell ref="E28:E29"/>
    <mergeCell ref="F28:F29"/>
    <mergeCell ref="G28:G29"/>
    <mergeCell ref="B23:G23"/>
    <mergeCell ref="B25:G25"/>
    <mergeCell ref="B21:E21"/>
    <mergeCell ref="B6:E6"/>
    <mergeCell ref="B7:E7"/>
    <mergeCell ref="B10:E10"/>
    <mergeCell ref="B11:E11"/>
    <mergeCell ref="B8:E8"/>
    <mergeCell ref="B2:G2"/>
    <mergeCell ref="B3:E3"/>
    <mergeCell ref="B4:E4"/>
    <mergeCell ref="B5:E5"/>
    <mergeCell ref="B9:E9"/>
  </mergeCells>
  <printOptions horizontalCentered="1"/>
  <pageMargins left="0.71" right="0.16" top="0.3" bottom="0.33" header="0.15748031496062992" footer="0.17"/>
  <pageSetup horizontalDpi="600" verticalDpi="600" orientation="portrait" paperSize="9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D17"/>
  <sheetViews>
    <sheetView zoomScalePageLayoutView="0" workbookViewId="0" topLeftCell="A1">
      <selection activeCell="H14" sqref="H14"/>
    </sheetView>
  </sheetViews>
  <sheetFormatPr defaultColWidth="9.33203125" defaultRowHeight="11.25"/>
  <cols>
    <col min="1" max="1" width="6.83203125" style="72" customWidth="1"/>
    <col min="2" max="2" width="61.66015625" style="71" customWidth="1"/>
    <col min="3" max="3" width="21.66015625" style="72" customWidth="1"/>
    <col min="4" max="4" width="19.83203125" style="71" customWidth="1"/>
    <col min="5" max="16384" width="9.33203125" style="71" customWidth="1"/>
  </cols>
  <sheetData>
    <row r="2" spans="1:4" ht="30.75" customHeight="1">
      <c r="A2" s="179" t="s">
        <v>164</v>
      </c>
      <c r="B2" s="179"/>
      <c r="C2" s="179"/>
      <c r="D2" s="179"/>
    </row>
    <row r="3" spans="1:4" ht="11.25">
      <c r="A3" s="107" t="s">
        <v>165</v>
      </c>
      <c r="B3" s="108">
        <f>0.35-0.35*0.01</f>
        <v>0.3465</v>
      </c>
      <c r="C3" s="109"/>
      <c r="D3" s="110"/>
    </row>
    <row r="4" spans="1:4" s="72" customFormat="1" ht="51.75" customHeight="1">
      <c r="A4" s="17" t="s">
        <v>154</v>
      </c>
      <c r="B4" s="17" t="s">
        <v>142</v>
      </c>
      <c r="C4" s="17" t="s">
        <v>155</v>
      </c>
      <c r="D4" s="17" t="s">
        <v>2</v>
      </c>
    </row>
    <row r="5" spans="1:4" ht="29.25" customHeight="1">
      <c r="A5" s="17">
        <v>1</v>
      </c>
      <c r="B5" s="19" t="s">
        <v>135</v>
      </c>
      <c r="C5" s="17" t="s">
        <v>160</v>
      </c>
      <c r="D5" s="111">
        <f>'ПоказНадежн (Пп)'!D39</f>
        <v>0.007514450867052024</v>
      </c>
    </row>
    <row r="6" spans="1:4" ht="27.75" customHeight="1">
      <c r="A6" s="17">
        <v>2</v>
      </c>
      <c r="B6" s="19" t="s">
        <v>156</v>
      </c>
      <c r="C6" s="17" t="s">
        <v>161</v>
      </c>
      <c r="D6" s="111">
        <f>'ПоказТехприсоед (Птпр)'!C32</f>
        <v>1</v>
      </c>
    </row>
    <row r="7" spans="1:4" ht="25.5" customHeight="1">
      <c r="A7" s="17">
        <v>3</v>
      </c>
      <c r="B7" s="19" t="s">
        <v>157</v>
      </c>
      <c r="C7" s="17" t="s">
        <v>162</v>
      </c>
      <c r="D7" s="111">
        <f>'ПоказКачества (Птсо)'!C4</f>
        <v>0.9141666666666667</v>
      </c>
    </row>
    <row r="8" spans="1:4" ht="22.5" customHeight="1">
      <c r="A8" s="17">
        <v>4</v>
      </c>
      <c r="B8" s="112" t="s">
        <v>257</v>
      </c>
      <c r="C8" s="113" t="s">
        <v>253</v>
      </c>
      <c r="D8" s="111">
        <f>'ф.1.3 Предлож_ТСО'!D9</f>
        <v>0.0075</v>
      </c>
    </row>
    <row r="9" spans="1:4" ht="21.75" customHeight="1">
      <c r="A9" s="17">
        <v>5</v>
      </c>
      <c r="B9" s="112" t="s">
        <v>259</v>
      </c>
      <c r="C9" s="113" t="s">
        <v>253</v>
      </c>
      <c r="D9" s="111">
        <f>'ф.1.3 Предлож_ТСО'!D10</f>
        <v>1</v>
      </c>
    </row>
    <row r="10" spans="1:4" ht="21.75" customHeight="1">
      <c r="A10" s="17">
        <v>6</v>
      </c>
      <c r="B10" s="112" t="s">
        <v>258</v>
      </c>
      <c r="C10" s="113" t="s">
        <v>253</v>
      </c>
      <c r="D10" s="111">
        <f>'ф.1.3 Предлож_ТСО'!D11</f>
        <v>0.8975</v>
      </c>
    </row>
    <row r="11" spans="1:4" ht="29.25" customHeight="1">
      <c r="A11" s="17">
        <v>7</v>
      </c>
      <c r="B11" s="19" t="s">
        <v>158</v>
      </c>
      <c r="C11" s="17" t="s">
        <v>163</v>
      </c>
      <c r="D11" s="17">
        <f>IF((C16+C17)=2,0,IF(D5&lt;=D8*(1-0.35),1,IF(D5&lt;=D8*(1+0.35),0,IF(D5&gt;D8*(1+0.35),-1))))</f>
        <v>0</v>
      </c>
    </row>
    <row r="12" spans="1:4" ht="36" customHeight="1">
      <c r="A12" s="17">
        <v>8</v>
      </c>
      <c r="B12" s="19" t="s">
        <v>159</v>
      </c>
      <c r="C12" s="17" t="s">
        <v>163</v>
      </c>
      <c r="D12" s="17" t="s">
        <v>27</v>
      </c>
    </row>
    <row r="13" spans="1:4" ht="34.5" customHeight="1">
      <c r="A13" s="17">
        <v>9</v>
      </c>
      <c r="B13" s="19" t="s">
        <v>167</v>
      </c>
      <c r="C13" s="17" t="s">
        <v>163</v>
      </c>
      <c r="D13" s="17">
        <f>IF(D6&lt;=D9*(1-$B$3),1,IF(D6&lt;=D9*(1+$B$3),0,IF(D6&gt;D9*(1+$B$3),-1)))</f>
        <v>0</v>
      </c>
    </row>
    <row r="14" spans="1:4" ht="40.5" customHeight="1">
      <c r="A14" s="17">
        <v>10</v>
      </c>
      <c r="B14" s="19" t="s">
        <v>166</v>
      </c>
      <c r="C14" s="17" t="s">
        <v>163</v>
      </c>
      <c r="D14" s="17">
        <f>IF(D7&lt;=D10*(1-$B$3),1,IF(D7&lt;=D10*(1+$B$3),0,IF(D7&gt;D10*(1+$B$3),-1)))</f>
        <v>0</v>
      </c>
    </row>
    <row r="16" spans="2:3" ht="11.25">
      <c r="B16" s="71" t="s">
        <v>254</v>
      </c>
      <c r="C16" s="73">
        <f>IF(D8&lt;0.00000001,1,10)</f>
        <v>10</v>
      </c>
    </row>
    <row r="17" spans="2:3" ht="11.25">
      <c r="B17" s="71" t="s">
        <v>255</v>
      </c>
      <c r="C17" s="73">
        <f>IF(D5&lt;0.00000001,1,10)</f>
        <v>10</v>
      </c>
    </row>
  </sheetData>
  <sheetProtection password="CC68" sheet="1" objects="1" scenarios="1"/>
  <mergeCells count="1">
    <mergeCell ref="A2:D2"/>
  </mergeCells>
  <printOptions horizontalCentered="1"/>
  <pageMargins left="0.76" right="0.16" top="0.24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тарасова</cp:lastModifiedBy>
  <cp:lastPrinted>2016-03-28T09:58:38Z</cp:lastPrinted>
  <dcterms:created xsi:type="dcterms:W3CDTF">2013-02-19T08:22:47Z</dcterms:created>
  <dcterms:modified xsi:type="dcterms:W3CDTF">2016-03-28T10:05:14Z</dcterms:modified>
  <cp:category/>
  <cp:version/>
  <cp:contentType/>
  <cp:contentStatus/>
</cp:coreProperties>
</file>